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mutl-tre003\Documents\"/>
    </mc:Choice>
  </mc:AlternateContent>
  <xr:revisionPtr revIDLastSave="0" documentId="8_{A456B610-F6CA-479E-89DE-42E9D78A1223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Factor F" sheetId="15" r:id="rId1"/>
    <sheet name="ปร 6" sheetId="9" r:id="rId2"/>
    <sheet name="แบบ ปร.5 ก" sheetId="2" r:id="rId3"/>
    <sheet name="ปร.4 รวม" sheetId="14" r:id="rId4"/>
    <sheet name="โครงสร้าง" sheetId="1" r:id="rId5"/>
  </sheets>
  <externalReferences>
    <externalReference r:id="rId6"/>
  </externalReferences>
  <definedNames>
    <definedName name="_xlnm.Print_Area" localSheetId="4">โครงสร้าง!$A$1:$J$61</definedName>
    <definedName name="_xlnm.Print_Area" localSheetId="2">'แบบ ปร.5 ก'!$A$1:$G$34</definedName>
    <definedName name="_xlnm.Print_Area" localSheetId="1">'ปร 6'!$A$1:$H$32</definedName>
    <definedName name="_xlnm.Print_Area" localSheetId="3">'ปร.4 รวม'!$A$1:$G$25</definedName>
    <definedName name="_xlnm.Print_Titles" localSheetId="4">โครงสร้าง!$1:$8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0" i="1" l="1"/>
  <c r="I40" i="1" s="1"/>
  <c r="F40" i="1"/>
  <c r="L28" i="1" l="1"/>
  <c r="H50" i="1"/>
  <c r="N46" i="1"/>
  <c r="R46" i="1" s="1"/>
  <c r="S46" i="1" s="1"/>
  <c r="N45" i="1"/>
  <c r="R45" i="1" s="1"/>
  <c r="S45" i="1" s="1"/>
  <c r="N44" i="1"/>
  <c r="L43" i="1"/>
  <c r="L47" i="1"/>
  <c r="N47" i="1"/>
  <c r="B32" i="1"/>
  <c r="L21" i="1"/>
  <c r="L19" i="1"/>
  <c r="L18" i="1"/>
  <c r="F50" i="1" l="1"/>
  <c r="I50" i="1" s="1"/>
  <c r="F45" i="1"/>
  <c r="H45" i="1"/>
  <c r="H46" i="1"/>
  <c r="F46" i="1"/>
  <c r="I46" i="1" l="1"/>
  <c r="I45" i="1"/>
  <c r="C5" i="14" l="1"/>
  <c r="C4" i="14"/>
  <c r="C6" i="2"/>
  <c r="C6" i="14"/>
  <c r="F41" i="1"/>
  <c r="F48" i="1"/>
  <c r="H47" i="1"/>
  <c r="R44" i="1"/>
  <c r="R43" i="1"/>
  <c r="S43" i="1" s="1"/>
  <c r="H11" i="1"/>
  <c r="E7" i="2"/>
  <c r="H39" i="1"/>
  <c r="C4" i="2"/>
  <c r="C2" i="14"/>
  <c r="C12" i="9"/>
  <c r="D6" i="14"/>
  <c r="C8" i="2"/>
  <c r="H24" i="15"/>
  <c r="F23" i="15"/>
  <c r="D23" i="15"/>
  <c r="D26" i="15" s="1"/>
  <c r="A2" i="15"/>
  <c r="S47" i="1"/>
  <c r="H36" i="1"/>
  <c r="I24" i="1"/>
  <c r="Q47" i="1"/>
  <c r="F13" i="2"/>
  <c r="I11" i="1" l="1"/>
  <c r="S44" i="1"/>
  <c r="R49" i="1"/>
  <c r="H43" i="1"/>
  <c r="F43" i="1"/>
  <c r="F47" i="1"/>
  <c r="I47" i="1" s="1"/>
  <c r="H48" i="1"/>
  <c r="I48" i="1" s="1"/>
  <c r="F39" i="1"/>
  <c r="I39" i="1" s="1"/>
  <c r="R47" i="1"/>
  <c r="L33" i="1"/>
  <c r="F20" i="1"/>
  <c r="L14" i="1"/>
  <c r="H14" i="1" s="1"/>
  <c r="L16" i="1"/>
  <c r="H16" i="1" s="1"/>
  <c r="F36" i="1"/>
  <c r="I36" i="1" s="1"/>
  <c r="L15" i="1"/>
  <c r="H15" i="1" s="1"/>
  <c r="H21" i="1"/>
  <c r="L31" i="1"/>
  <c r="F31" i="1" s="1"/>
  <c r="L13" i="1"/>
  <c r="F13" i="1" s="1"/>
  <c r="F49" i="1"/>
  <c r="F19" i="1"/>
  <c r="H19" i="1"/>
  <c r="F44" i="1"/>
  <c r="H44" i="1"/>
  <c r="E6" i="14"/>
  <c r="E6" i="1"/>
  <c r="L29" i="1" l="1"/>
  <c r="I43" i="1"/>
  <c r="H33" i="1"/>
  <c r="F33" i="1"/>
  <c r="F32" i="1"/>
  <c r="H31" i="1"/>
  <c r="I31" i="1" s="1"/>
  <c r="H18" i="1"/>
  <c r="F18" i="1"/>
  <c r="F14" i="1"/>
  <c r="I14" i="1" s="1"/>
  <c r="F16" i="1"/>
  <c r="I16" i="1" s="1"/>
  <c r="H38" i="1"/>
  <c r="F38" i="1"/>
  <c r="L49" i="1"/>
  <c r="M49" i="1" s="1"/>
  <c r="H13" i="1"/>
  <c r="I13" i="1" s="1"/>
  <c r="F15" i="1"/>
  <c r="I15" i="1" s="1"/>
  <c r="F21" i="1"/>
  <c r="I21" i="1" s="1"/>
  <c r="H49" i="1"/>
  <c r="I49" i="1" s="1"/>
  <c r="I19" i="1"/>
  <c r="H20" i="1"/>
  <c r="I20" i="1" s="1"/>
  <c r="H34" i="1"/>
  <c r="F34" i="1"/>
  <c r="I44" i="1"/>
  <c r="I33" i="1" l="1"/>
  <c r="F29" i="1"/>
  <c r="H29" i="1"/>
  <c r="H32" i="1"/>
  <c r="I32" i="1" s="1"/>
  <c r="I18" i="1"/>
  <c r="F23" i="1"/>
  <c r="F22" i="1"/>
  <c r="H22" i="1"/>
  <c r="I38" i="1"/>
  <c r="H28" i="1"/>
  <c r="F28" i="1"/>
  <c r="I34" i="1"/>
  <c r="H25" i="1"/>
  <c r="F25" i="1"/>
  <c r="H35" i="1"/>
  <c r="F35" i="1"/>
  <c r="H37" i="1"/>
  <c r="F37" i="1"/>
  <c r="F52" i="1" l="1"/>
  <c r="I29" i="1"/>
  <c r="I28" i="1"/>
  <c r="H23" i="1"/>
  <c r="I23" i="1" s="1"/>
  <c r="I22" i="1"/>
  <c r="I25" i="1"/>
  <c r="I35" i="1"/>
  <c r="I37" i="1"/>
  <c r="H52" i="1" l="1"/>
  <c r="I52" i="1"/>
  <c r="D11" i="14"/>
  <c r="E11" i="14" l="1"/>
  <c r="E13" i="14" s="1"/>
  <c r="F11" i="14"/>
  <c r="M14" i="14" s="1"/>
  <c r="D13" i="14"/>
  <c r="O14" i="14" l="1"/>
  <c r="K14" i="14"/>
  <c r="J14" i="14"/>
  <c r="L14" i="14"/>
  <c r="F13" i="14"/>
  <c r="N9" i="15" s="1"/>
  <c r="N12" i="15" s="1"/>
  <c r="N17" i="15" s="1"/>
  <c r="E26" i="15" s="1"/>
  <c r="V26" i="15" s="1"/>
  <c r="N26" i="15" s="1"/>
  <c r="Q27" i="15" s="1"/>
  <c r="E14" i="2" s="1"/>
  <c r="Q14" i="14"/>
  <c r="N14" i="14"/>
  <c r="P14" i="14"/>
  <c r="D14" i="2" l="1"/>
  <c r="F14" i="2" s="1"/>
  <c r="F17" i="2" s="1"/>
  <c r="F19" i="2" s="1"/>
  <c r="G12" i="9" s="1"/>
  <c r="G14" i="9" s="1"/>
  <c r="K23" i="15"/>
  <c r="D20" i="2" l="1"/>
  <c r="C15" i="9"/>
</calcChain>
</file>

<file path=xl/sharedStrings.xml><?xml version="1.0" encoding="utf-8"?>
<sst xmlns="http://schemas.openxmlformats.org/spreadsheetml/2006/main" count="259" uniqueCount="158">
  <si>
    <t>วิธีคำนวณเทียบอัตราส่วนเพื่อหาค่า FACTOR F</t>
  </si>
  <si>
    <t>กรณีค่างานอยู่ระหว่างช่วงของค่างานต้นทุนที่กำหนดในตาราง Factor F ให้เทียบอัตราส่วน เพื่อหา Factor F  ดังนี้</t>
  </si>
  <si>
    <t>สูตร</t>
  </si>
  <si>
    <t>ต้องการหาค่า Factor F ของค่างานต้นทุน</t>
  </si>
  <si>
    <t>=</t>
  </si>
  <si>
    <t>A</t>
  </si>
  <si>
    <t>บาท</t>
  </si>
  <si>
    <t>ค่า Factor F</t>
  </si>
  <si>
    <r>
      <t>D</t>
    </r>
    <r>
      <rPr>
        <sz val="16"/>
        <rFont val="TH SarabunPSK"/>
        <family val="2"/>
      </rPr>
      <t>-</t>
    </r>
  </si>
  <si>
    <t>(</t>
  </si>
  <si>
    <t>D</t>
  </si>
  <si>
    <t>-</t>
  </si>
  <si>
    <t>E</t>
  </si>
  <si>
    <t>)</t>
  </si>
  <si>
    <t>B</t>
  </si>
  <si>
    <t>C</t>
  </si>
  <si>
    <t>ค่างานต้นทุน</t>
  </si>
  <si>
    <t>ค่าวัสดุและค่าแรงงาน</t>
  </si>
  <si>
    <t>รวมเป็นเงินประมาณ</t>
  </si>
  <si>
    <t>เงื่อนไข</t>
  </si>
  <si>
    <t>เงินล่วงหน้าจ่าย</t>
  </si>
  <si>
    <t>ดอกเบี้ยเงินกู้</t>
  </si>
  <si>
    <t>ต่อปี</t>
  </si>
  <si>
    <t>เงินประกันผลงานหัก</t>
  </si>
  <si>
    <t>ภาษีมูลค่าเพิ่ม</t>
  </si>
  <si>
    <t>เมื่อ</t>
  </si>
  <si>
    <t>ค่างานต้นทุนตัวต่ำกว่าค่างานต้นทุน A</t>
  </si>
  <si>
    <t>ค่างานต้นทุนตัวสูงกว่าค่างานต้นทุน A</t>
  </si>
  <si>
    <t>ค่า Factor F ของค่างานต้นทุน B</t>
  </si>
  <si>
    <t>ค่า Factor F ของค่างานต้นทุน C</t>
  </si>
  <si>
    <t>แทนค่าสูตร</t>
  </si>
  <si>
    <t>x</t>
  </si>
  <si>
    <t>ค่าFactor F</t>
  </si>
  <si>
    <t xml:space="preserve"> </t>
  </si>
  <si>
    <t xml:space="preserve">    แบบ  ปร.6       </t>
  </si>
  <si>
    <t>แบบสรุปราคากลางงานก่อสร้างอาคาร</t>
  </si>
  <si>
    <t>สถานที่ก่อสร้าง</t>
  </si>
  <si>
    <t>หน่วยงานเจ้าของงาน</t>
  </si>
  <si>
    <t>มหาวิทยาลัยเทคโนโลยีราชมงคลล้านนา</t>
  </si>
  <si>
    <t>แบบ ปร.4 และ ปร.5 ที่แนบมามีจำนวน :</t>
  </si>
  <si>
    <t>ชุด</t>
  </si>
  <si>
    <t xml:space="preserve">ประมาณการโดย  </t>
  </si>
  <si>
    <t>กองพัฒนาอาคารสถานที่</t>
  </si>
  <si>
    <t xml:space="preserve">ประมาณการเมื่อ </t>
  </si>
  <si>
    <t>หน่วย : บาท</t>
  </si>
  <si>
    <t>ลำดับที่</t>
  </si>
  <si>
    <t>รายการ</t>
  </si>
  <si>
    <t>ค่าวัสดุก่อสร้าง</t>
  </si>
  <si>
    <t>หมายเหตุ</t>
  </si>
  <si>
    <t>(บาท)</t>
  </si>
  <si>
    <t>รวมค่าก่อสร้างทั้งโครงการ</t>
  </si>
  <si>
    <t>ตัวอักษร</t>
  </si>
  <si>
    <t>ปร.5 (ก)</t>
  </si>
  <si>
    <t>แบบสรุปค่าก่อสร้าง</t>
  </si>
  <si>
    <r>
      <rPr>
        <b/>
        <sz val="16"/>
        <rFont val="TH SarabunPSK"/>
        <family val="2"/>
      </rPr>
      <t>ประเภทงาน</t>
    </r>
    <r>
      <rPr>
        <sz val="16"/>
        <rFont val="TH SarabunPSK"/>
        <family val="2"/>
      </rPr>
      <t xml:space="preserve">  อาคาร</t>
    </r>
  </si>
  <si>
    <t xml:space="preserve">ชื่อโครงการก่อสร้าง  </t>
  </si>
  <si>
    <r>
      <rPr>
        <b/>
        <sz val="16"/>
        <rFont val="TH SarabunPSK"/>
        <family val="2"/>
      </rPr>
      <t>สถานที่ก่อสร้าง</t>
    </r>
    <r>
      <rPr>
        <sz val="16"/>
        <rFont val="TH SarabunPSK"/>
        <family val="2"/>
      </rPr>
      <t xml:space="preserve"> </t>
    </r>
  </si>
  <si>
    <r>
      <t>แบบปร. 4 ที่แนบ</t>
    </r>
    <r>
      <rPr>
        <sz val="16"/>
        <rFont val="TH SarabunPSK"/>
        <family val="2"/>
      </rPr>
      <t xml:space="preserve"> มีจำนวน       หน้า</t>
    </r>
  </si>
  <si>
    <t>รวม</t>
  </si>
  <si>
    <t>Factor  F</t>
  </si>
  <si>
    <t>ค่าก่อสร้าง</t>
  </si>
  <si>
    <t>( บาท )</t>
  </si>
  <si>
    <t>เงื่อนไขการใช้ตาราง Factor  F</t>
  </si>
  <si>
    <t>ประเภทงานทาง</t>
  </si>
  <si>
    <t>ประเภทงานอาคาร</t>
  </si>
  <si>
    <t xml:space="preserve"> ภาษีมูลค่าเพิ่ม               7%</t>
  </si>
  <si>
    <t>ประเภทงานสะพาน</t>
  </si>
  <si>
    <t xml:space="preserve"> เงินลวงหน้าจ่าย             0%</t>
  </si>
  <si>
    <t>ป้ายโครงการ</t>
  </si>
  <si>
    <t xml:space="preserve"> เงินประกันผลงานหัก       0%</t>
  </si>
  <si>
    <t>รวมราคาค่าก่อสร้างเป็นเงิน</t>
  </si>
  <si>
    <t>ระยะเวลาดำเนินการ   -    วัน</t>
  </si>
  <si>
    <t xml:space="preserve">       สรุป</t>
  </si>
  <si>
    <t>คิดเป็นเงินประมาณ</t>
  </si>
  <si>
    <t xml:space="preserve">( ตัวอักษร )                        </t>
  </si>
  <si>
    <t>ปร.4</t>
  </si>
  <si>
    <r>
      <t>ชื่อโครงการก่อสร้าง</t>
    </r>
    <r>
      <rPr>
        <sz val="16"/>
        <rFont val="TH SarabunPSK"/>
        <family val="2"/>
      </rPr>
      <t xml:space="preserve"> </t>
    </r>
  </si>
  <si>
    <r>
      <t>สถานที่ก่อสร้าง</t>
    </r>
    <r>
      <rPr>
        <sz val="16"/>
        <rFont val="TH SarabunPSK"/>
        <family val="2"/>
      </rPr>
      <t xml:space="preserve">   </t>
    </r>
  </si>
  <si>
    <r>
      <t>ฝ่ายประมาณราคา</t>
    </r>
    <r>
      <rPr>
        <sz val="16"/>
        <rFont val="TH SarabunPSK"/>
        <family val="2"/>
      </rPr>
      <t xml:space="preserve">  </t>
    </r>
  </si>
  <si>
    <r>
      <t xml:space="preserve">ประมาณการโดย </t>
    </r>
    <r>
      <rPr>
        <b/>
        <sz val="16"/>
        <rFont val="TH SarabunPSK"/>
        <family val="2"/>
      </rPr>
      <t xml:space="preserve"> </t>
    </r>
  </si>
  <si>
    <t>ลำดับ</t>
  </si>
  <si>
    <t>ค่าวัสดุ</t>
  </si>
  <si>
    <t>ค่าแรง</t>
  </si>
  <si>
    <t>รวมราคาวัสดุ</t>
  </si>
  <si>
    <t>ที่</t>
  </si>
  <si>
    <t>จำนวนเงิน</t>
  </si>
  <si>
    <t>และค่าแรงงาน</t>
  </si>
  <si>
    <t>หมวดงาน</t>
  </si>
  <si>
    <t>งวด</t>
  </si>
  <si>
    <t>งานโครงสร้าง</t>
  </si>
  <si>
    <t>รวมเป็นเงินทั้งสิ้น</t>
  </si>
  <si>
    <t>แบบแสดงรายการ ปริมาณงาน และราคา</t>
  </si>
  <si>
    <r>
      <t>ฝ่ายประมาณราคา</t>
    </r>
    <r>
      <rPr>
        <sz val="16"/>
        <rFont val="TH SarabunPSK"/>
        <family val="2"/>
      </rPr>
      <t xml:space="preserve">  กองพัฒนาอาคารสถานที่</t>
    </r>
  </si>
  <si>
    <r>
      <t xml:space="preserve">ประมาณการโดย </t>
    </r>
    <r>
      <rPr>
        <sz val="16"/>
        <rFont val="TH SarabunPSK"/>
        <family val="2"/>
      </rPr>
      <t xml:space="preserve"> กองพัฒนาอาคารสถานที่</t>
    </r>
  </si>
  <si>
    <t>ปริมาณ</t>
  </si>
  <si>
    <t>จำนวน</t>
  </si>
  <si>
    <t>หน่วย</t>
  </si>
  <si>
    <t>ราคาหน่วยละ</t>
  </si>
  <si>
    <t>งานรื้อถอนและปรับพื้นที่</t>
  </si>
  <si>
    <t>ลบ.ม.</t>
  </si>
  <si>
    <t>ตร.ม.</t>
  </si>
  <si>
    <t>งานฐานราก</t>
  </si>
  <si>
    <t>งานขุดดิน</t>
  </si>
  <si>
    <t>ทรายถมอัดแน่น</t>
  </si>
  <si>
    <t>เผื่อ25%</t>
  </si>
  <si>
    <t>คอนกรีตหยาบ 1:3:5</t>
  </si>
  <si>
    <t>คอนกรีต 240 ksc. (cylinder)</t>
  </si>
  <si>
    <t>เหล็กเสริมคอนกรีต</t>
  </si>
  <si>
    <t xml:space="preserve">    RB 9 mm. (SR 24)</t>
  </si>
  <si>
    <t>กก.</t>
  </si>
  <si>
    <t>เผื่อ 7%</t>
  </si>
  <si>
    <t xml:space="preserve">    DB 12 mm. (SD 40)</t>
  </si>
  <si>
    <t>เผื่อ 9%</t>
  </si>
  <si>
    <t xml:space="preserve">    ลวดผูกเหล็ก เบอร์18</t>
  </si>
  <si>
    <t>แบบหล่อคอนกรีต</t>
  </si>
  <si>
    <t xml:space="preserve">  ไม้แบบ (ลด 30% ใช้ 70%)</t>
  </si>
  <si>
    <t>ลบ.ฟ.</t>
  </si>
  <si>
    <t xml:space="preserve">  ไม้เคร่า</t>
  </si>
  <si>
    <t xml:space="preserve">  ไม้ค้ำยัน</t>
  </si>
  <si>
    <t>ต้น</t>
  </si>
  <si>
    <t xml:space="preserve">  ตะปูตอกไม้ ขนาด 2 นิ้ว</t>
  </si>
  <si>
    <t>เผื่อ 5%</t>
  </si>
  <si>
    <t>งานพื้น</t>
  </si>
  <si>
    <t xml:space="preserve">    RB 6 mm. (SR 24)</t>
  </si>
  <si>
    <t>Mastic joint filler (แอสฟัลท์ผสมทราย)</t>
  </si>
  <si>
    <t>ลิตร</t>
  </si>
  <si>
    <t>งานตัดเซาะร่อง กว้าง 1 ซม. ลึก 2.5 ซม.</t>
  </si>
  <si>
    <t>เมตร</t>
  </si>
  <si>
    <t xml:space="preserve"> -  bolt 12 mm.</t>
  </si>
  <si>
    <t>แป</t>
  </si>
  <si>
    <t>ดั้ง</t>
  </si>
  <si>
    <t>จันทัน</t>
  </si>
  <si>
    <t>อะเส</t>
  </si>
  <si>
    <t>อกไก่</t>
  </si>
  <si>
    <t>sum m.</t>
  </si>
  <si>
    <t>ท่อน</t>
  </si>
  <si>
    <t>เผื่อ3%</t>
  </si>
  <si>
    <t>สี</t>
  </si>
  <si>
    <t>ตรม</t>
  </si>
  <si>
    <t xml:space="preserve"> หลังคาเหล็กรีดลอน หนาไม่น้อยกว่า 0.35 มม. </t>
  </si>
  <si>
    <r>
      <t>สถานที่ก่อสร้าง</t>
    </r>
    <r>
      <rPr>
        <sz val="16"/>
        <rFont val="TH SarabunPSK"/>
        <family val="2"/>
      </rPr>
      <t xml:space="preserve">  มหาวิทยาลัยเทคโนโลยีราชมงคลล้านนา ดอยสะเก็ด ต.ป่าป้อง อ.ดอยสะเก็ด จ.เชียงใหม่</t>
    </r>
  </si>
  <si>
    <t>งานปรับพื้นที่</t>
  </si>
  <si>
    <t xml:space="preserve"> - แผ่นเหล็กหนา 12 mm. (97.22 kg./m^2)</t>
  </si>
  <si>
    <t>โครงสร้างเสาและหลังคาเหล็ก</t>
  </si>
  <si>
    <t xml:space="preserve"> - เหล็กกลม 80x3.2 mm. (6.76 kg./m)</t>
  </si>
  <si>
    <t xml:space="preserve"> - เหล็กกลม 65x3.2 mm. (5.77 kg./m)</t>
  </si>
  <si>
    <t>ต.ป่าป้อง อ.ดอยสะเก็ด จ.เชียงใหม่</t>
  </si>
  <si>
    <t>ดอกเบี้ยเงินกู้                7%</t>
  </si>
  <si>
    <t>รวมหมวดงานก่อสร้าง</t>
  </si>
  <si>
    <t xml:space="preserve"> - เหล็ก C 100x50x20x3.2 mm. (5.50  kg./m)</t>
  </si>
  <si>
    <t xml:space="preserve"> - เหล็กกลม 100x3.2 mm. (8.77 kg./m)</t>
  </si>
  <si>
    <r>
      <t>ชื่อโครงการก่อสร้าง</t>
    </r>
    <r>
      <rPr>
        <sz val="16"/>
        <rFont val="TH SarabunPSK"/>
        <family val="2"/>
      </rPr>
      <t xml:space="preserve">  ปรับปรุงโรงจอดรถอาคาร S1 วิทยาลัยเทโนโลยีและสหวิทยาการ จำนวน 1 งาน</t>
    </r>
  </si>
  <si>
    <t>วันที่ 11 กันยายน 2568 (ใช้ราคากลาง เดือน สิงหาคม 2568)</t>
  </si>
  <si>
    <t>งานตีเส้นแบ่งช่องจอดรถ สีเทอร์โมพลาสติค</t>
  </si>
  <si>
    <t xml:space="preserve"> งานสีกันสนิมและสีน้ำมัน</t>
  </si>
  <si>
    <t>ปรับปรุงโรงจอดรถอาคาร S1 วิทยาลัยเทคโนโลยีและสหวิทยาการ จำนวน 1 งาน</t>
  </si>
  <si>
    <t>งานปรับปรุง</t>
  </si>
  <si>
    <r>
      <t>ชื่อโครงการก่อสร้าง</t>
    </r>
    <r>
      <rPr>
        <sz val="16"/>
        <rFont val="AngsanaUPC"/>
        <family val="1"/>
        <charset val="22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</si>
</sst>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00_-;\-* #,##0.0000_-;_-* &quot;-&quot;??_-;_-@_-"/>
    <numFmt numFmtId="165" formatCode="_-* #,##0.000_-;\-* #,##0.000_-;_-* &quot;-&quot;??_-;_-@_-"/>
    <numFmt numFmtId="166" formatCode="_(* #,##0.0000_);_(* \(#,##0.0000\);_(* &quot;-&quot;??_);_(@_)"/>
    <numFmt numFmtId="167" formatCode="0.0000000000"/>
    <numFmt numFmtId="168" formatCode="_-* #,##0.000000000_-;\-* #,##0.000000000_-;_-* &quot;-&quot;??_-;_-@_-"/>
    <numFmt numFmtId="169" formatCode="0.0000"/>
    <numFmt numFmtId="170" formatCode="_-* #,##0.000_-;\-* #,##0.000_-;_-* &quot;-&quot;???_-;_-@_-"/>
  </numFmts>
  <fonts count="21" x14ac:knownFonts="1">
    <font>
      <sz val="14"/>
      <name val="Cordia New"/>
      <charset val="222"/>
    </font>
    <font>
      <sz val="14"/>
      <name val="Cordia New"/>
      <family val="2"/>
    </font>
    <font>
      <sz val="8"/>
      <name val="Cordia New"/>
      <family val="2"/>
    </font>
    <font>
      <u/>
      <sz val="14"/>
      <color indexed="12"/>
      <name val="Cordia New"/>
      <family val="2"/>
    </font>
    <font>
      <sz val="10"/>
      <name val="Arial"/>
      <family val="2"/>
    </font>
    <font>
      <sz val="16"/>
      <name val="TH SarabunPSK"/>
      <family val="2"/>
    </font>
    <font>
      <b/>
      <sz val="16"/>
      <name val="TH SarabunPSK"/>
      <family val="2"/>
    </font>
    <font>
      <u/>
      <sz val="16"/>
      <color indexed="12"/>
      <name val="TH SarabunPSK"/>
      <family val="2"/>
    </font>
    <font>
      <b/>
      <u/>
      <sz val="16"/>
      <name val="TH SarabunPSK"/>
      <family val="2"/>
    </font>
    <font>
      <sz val="11"/>
      <color indexed="8"/>
      <name val="Tahoma"/>
      <family val="2"/>
      <charset val="222"/>
    </font>
    <font>
      <b/>
      <sz val="20"/>
      <name val="TH SarabunPSK"/>
      <family val="2"/>
    </font>
    <font>
      <b/>
      <sz val="16"/>
      <color indexed="10"/>
      <name val="TH SarabunPSK"/>
      <family val="2"/>
    </font>
    <font>
      <sz val="16"/>
      <color theme="1"/>
      <name val="TH SarabunPSK"/>
      <family val="2"/>
    </font>
    <font>
      <sz val="16"/>
      <color rgb="FFFF0000"/>
      <name val="TH SarabunPSK"/>
      <family val="2"/>
    </font>
    <font>
      <sz val="14"/>
      <name val="Cordia New"/>
      <family val="2"/>
    </font>
    <font>
      <sz val="11"/>
      <color indexed="8"/>
      <name val="Tahoma"/>
      <family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u/>
      <sz val="16"/>
      <name val="AngsanaUPC"/>
      <family val="1"/>
      <charset val="222"/>
    </font>
    <font>
      <b/>
      <u/>
      <sz val="16"/>
      <name val="AngsanaUPC"/>
      <family val="1"/>
      <charset val="222"/>
    </font>
    <font>
      <sz val="16"/>
      <color theme="1"/>
      <name val="AngsanaUPC"/>
      <family val="1"/>
      <charset val="22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1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43" fontId="5" fillId="0" borderId="16" xfId="2" applyFont="1" applyBorder="1" applyAlignment="1"/>
    <xf numFmtId="43" fontId="5" fillId="0" borderId="16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0" xfId="0" applyFont="1" applyBorder="1"/>
    <xf numFmtId="43" fontId="5" fillId="0" borderId="20" xfId="2" applyFont="1" applyBorder="1" applyAlignment="1"/>
    <xf numFmtId="43" fontId="5" fillId="0" borderId="20" xfId="0" applyNumberFormat="1" applyFont="1" applyBorder="1"/>
    <xf numFmtId="0" fontId="6" fillId="0" borderId="20" xfId="0" applyFont="1" applyBorder="1"/>
    <xf numFmtId="0" fontId="5" fillId="0" borderId="17" xfId="0" applyFont="1" applyBorder="1"/>
    <xf numFmtId="43" fontId="5" fillId="0" borderId="17" xfId="2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43" fontId="5" fillId="0" borderId="17" xfId="2" applyFont="1" applyBorder="1" applyAlignment="1"/>
    <xf numFmtId="43" fontId="5" fillId="0" borderId="17" xfId="0" applyNumberFormat="1" applyFont="1" applyBorder="1"/>
    <xf numFmtId="1" fontId="5" fillId="0" borderId="17" xfId="0" applyNumberFormat="1" applyFont="1" applyBorder="1" applyAlignment="1">
      <alignment horizontal="center"/>
    </xf>
    <xf numFmtId="43" fontId="5" fillId="0" borderId="20" xfId="2" applyFont="1" applyBorder="1" applyAlignment="1">
      <alignment horizontal="center"/>
    </xf>
    <xf numFmtId="43" fontId="5" fillId="0" borderId="0" xfId="0" applyNumberFormat="1" applyFont="1"/>
    <xf numFmtId="0" fontId="7" fillId="0" borderId="17" xfId="1" applyFont="1" applyBorder="1" applyAlignment="1" applyProtection="1">
      <alignment horizontal="center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center"/>
    </xf>
    <xf numFmtId="0" fontId="5" fillId="0" borderId="18" xfId="0" applyFont="1" applyBorder="1"/>
    <xf numFmtId="43" fontId="5" fillId="0" borderId="18" xfId="2" applyFont="1" applyBorder="1" applyAlignment="1">
      <alignment horizontal="center"/>
    </xf>
    <xf numFmtId="43" fontId="5" fillId="0" borderId="18" xfId="0" applyNumberFormat="1" applyFont="1" applyBorder="1"/>
    <xf numFmtId="0" fontId="8" fillId="0" borderId="16" xfId="0" applyFont="1" applyBorder="1"/>
    <xf numFmtId="0" fontId="6" fillId="0" borderId="20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5" fillId="0" borderId="0" xfId="0" applyFont="1" applyAlignment="1">
      <alignment horizontal="right"/>
    </xf>
    <xf numFmtId="2" fontId="5" fillId="0" borderId="0" xfId="0" applyNumberFormat="1" applyFont="1"/>
    <xf numFmtId="4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16" xfId="0" applyFont="1" applyBorder="1" applyAlignment="1">
      <alignment horizontal="center"/>
    </xf>
    <xf numFmtId="0" fontId="6" fillId="0" borderId="17" xfId="0" applyFont="1" applyBorder="1"/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43" fontId="5" fillId="0" borderId="18" xfId="2" applyFont="1" applyBorder="1" applyAlignment="1"/>
    <xf numFmtId="0" fontId="5" fillId="0" borderId="5" xfId="0" applyFont="1" applyBorder="1" applyAlignment="1">
      <alignment horizontal="center"/>
    </xf>
    <xf numFmtId="0" fontId="10" fillId="0" borderId="0" xfId="6" applyFont="1"/>
    <xf numFmtId="0" fontId="5" fillId="0" borderId="0" xfId="6" applyFont="1"/>
    <xf numFmtId="0" fontId="6" fillId="0" borderId="0" xfId="6" applyFont="1"/>
    <xf numFmtId="0" fontId="5" fillId="0" borderId="0" xfId="6" applyFont="1" applyAlignment="1">
      <alignment horizontal="center"/>
    </xf>
    <xf numFmtId="0" fontId="6" fillId="0" borderId="8" xfId="6" applyFont="1" applyBorder="1"/>
    <xf numFmtId="0" fontId="6" fillId="0" borderId="8" xfId="6" applyFont="1" applyBorder="1" applyAlignment="1">
      <alignment horizontal="center"/>
    </xf>
    <xf numFmtId="0" fontId="6" fillId="0" borderId="8" xfId="6" applyFont="1" applyBorder="1" applyAlignment="1">
      <alignment horizontal="right"/>
    </xf>
    <xf numFmtId="0" fontId="5" fillId="0" borderId="8" xfId="6" applyFont="1" applyBorder="1"/>
    <xf numFmtId="0" fontId="6" fillId="0" borderId="0" xfId="6" applyFont="1" applyAlignment="1">
      <alignment horizontal="center"/>
    </xf>
    <xf numFmtId="0" fontId="6" fillId="0" borderId="0" xfId="6" applyFont="1" applyAlignment="1">
      <alignment horizontal="right"/>
    </xf>
    <xf numFmtId="0" fontId="6" fillId="0" borderId="0" xfId="6" applyFont="1" applyAlignment="1">
      <alignment horizontal="left" vertical="center"/>
    </xf>
    <xf numFmtId="0" fontId="6" fillId="0" borderId="0" xfId="6" applyFont="1" applyAlignment="1">
      <alignment horizontal="center" vertical="center"/>
    </xf>
    <xf numFmtId="9" fontId="5" fillId="0" borderId="0" xfId="6" applyNumberFormat="1" applyFont="1" applyAlignment="1">
      <alignment horizontal="center"/>
    </xf>
    <xf numFmtId="43" fontId="5" fillId="0" borderId="0" xfId="6" applyNumberFormat="1" applyFont="1"/>
    <xf numFmtId="0" fontId="6" fillId="0" borderId="0" xfId="6" applyFont="1" applyAlignment="1">
      <alignment vertical="center"/>
    </xf>
    <xf numFmtId="0" fontId="6" fillId="0" borderId="0" xfId="6" applyFont="1" applyAlignment="1">
      <alignment horizontal="left"/>
    </xf>
    <xf numFmtId="166" fontId="6" fillId="0" borderId="0" xfId="6" applyNumberFormat="1" applyFont="1" applyAlignment="1">
      <alignment horizontal="left"/>
    </xf>
    <xf numFmtId="167" fontId="6" fillId="0" borderId="0" xfId="6" applyNumberFormat="1" applyFont="1"/>
    <xf numFmtId="168" fontId="5" fillId="0" borderId="0" xfId="6" applyNumberFormat="1" applyFont="1"/>
    <xf numFmtId="0" fontId="5" fillId="0" borderId="0" xfId="6" applyFont="1" applyAlignment="1">
      <alignment horizontal="centerContinuous"/>
    </xf>
    <xf numFmtId="0" fontId="5" fillId="0" borderId="0" xfId="6" applyFont="1" applyAlignment="1">
      <alignment vertical="center"/>
    </xf>
    <xf numFmtId="0" fontId="5" fillId="0" borderId="0" xfId="6" applyFont="1" applyAlignment="1">
      <alignment horizontal="left" vertical="center"/>
    </xf>
    <xf numFmtId="0" fontId="6" fillId="0" borderId="5" xfId="0" applyFont="1" applyBorder="1"/>
    <xf numFmtId="43" fontId="6" fillId="0" borderId="5" xfId="2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3" fontId="6" fillId="0" borderId="5" xfId="2" applyFont="1" applyBorder="1" applyAlignment="1"/>
    <xf numFmtId="43" fontId="6" fillId="0" borderId="5" xfId="0" applyNumberFormat="1" applyFont="1" applyBorder="1"/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8" xfId="0" applyFont="1" applyBorder="1"/>
    <xf numFmtId="0" fontId="6" fillId="0" borderId="11" xfId="0" applyFont="1" applyBorder="1"/>
    <xf numFmtId="0" fontId="5" fillId="0" borderId="11" xfId="0" applyFont="1" applyBorder="1"/>
    <xf numFmtId="0" fontId="5" fillId="0" borderId="8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6" fillId="0" borderId="1" xfId="0" applyFont="1" applyBorder="1"/>
    <xf numFmtId="0" fontId="6" fillId="0" borderId="7" xfId="0" applyFont="1" applyBorder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5" fillId="0" borderId="7" xfId="0" applyFont="1" applyBorder="1"/>
    <xf numFmtId="43" fontId="5" fillId="0" borderId="7" xfId="2" applyFont="1" applyBorder="1" applyAlignment="1">
      <alignment horizontal="center"/>
    </xf>
    <xf numFmtId="164" fontId="5" fillId="0" borderId="7" xfId="2" applyNumberFormat="1" applyFont="1" applyBorder="1" applyAlignment="1"/>
    <xf numFmtId="43" fontId="5" fillId="0" borderId="7" xfId="2" applyFont="1" applyBorder="1"/>
    <xf numFmtId="0" fontId="5" fillId="0" borderId="3" xfId="0" applyFont="1" applyBorder="1"/>
    <xf numFmtId="43" fontId="5" fillId="0" borderId="3" xfId="2" applyFont="1" applyBorder="1"/>
    <xf numFmtId="0" fontId="5" fillId="0" borderId="2" xfId="0" applyFont="1" applyBorder="1"/>
    <xf numFmtId="43" fontId="5" fillId="0" borderId="5" xfId="2" applyFont="1" applyBorder="1"/>
    <xf numFmtId="0" fontId="5" fillId="0" borderId="1" xfId="0" applyFont="1" applyBorder="1"/>
    <xf numFmtId="0" fontId="5" fillId="0" borderId="4" xfId="0" applyFont="1" applyBorder="1"/>
    <xf numFmtId="43" fontId="6" fillId="0" borderId="3" xfId="2" applyFont="1" applyBorder="1"/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/>
    <xf numFmtId="0" fontId="5" fillId="0" borderId="15" xfId="0" applyFont="1" applyBorder="1"/>
    <xf numFmtId="0" fontId="5" fillId="0" borderId="15" xfId="0" applyFont="1" applyBorder="1" applyAlignment="1">
      <alignment horizontal="left"/>
    </xf>
    <xf numFmtId="0" fontId="5" fillId="0" borderId="13" xfId="0" applyFont="1" applyBorder="1"/>
    <xf numFmtId="0" fontId="5" fillId="0" borderId="9" xfId="0" applyFont="1" applyBorder="1"/>
    <xf numFmtId="0" fontId="5" fillId="0" borderId="14" xfId="0" applyFont="1" applyBorder="1"/>
    <xf numFmtId="0" fontId="5" fillId="0" borderId="6" xfId="0" applyFont="1" applyBorder="1"/>
    <xf numFmtId="0" fontId="6" fillId="0" borderId="2" xfId="0" applyFont="1" applyBorder="1" applyAlignment="1">
      <alignment horizontal="center"/>
    </xf>
    <xf numFmtId="0" fontId="8" fillId="0" borderId="24" xfId="0" applyFont="1" applyBorder="1"/>
    <xf numFmtId="0" fontId="8" fillId="0" borderId="19" xfId="0" applyFont="1" applyBorder="1"/>
    <xf numFmtId="0" fontId="6" fillId="0" borderId="24" xfId="0" applyFont="1" applyBorder="1"/>
    <xf numFmtId="0" fontId="6" fillId="0" borderId="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6" fontId="5" fillId="0" borderId="0" xfId="6" applyNumberFormat="1" applyFont="1"/>
    <xf numFmtId="0" fontId="5" fillId="0" borderId="0" xfId="3" applyFont="1"/>
    <xf numFmtId="0" fontId="5" fillId="0" borderId="0" xfId="3" applyFont="1" applyAlignment="1">
      <alignment horizontal="left"/>
    </xf>
    <xf numFmtId="0" fontId="5" fillId="0" borderId="0" xfId="3" applyFont="1" applyAlignment="1">
      <alignment horizontal="right"/>
    </xf>
    <xf numFmtId="0" fontId="12" fillId="0" borderId="0" xfId="0" applyFont="1"/>
    <xf numFmtId="0" fontId="6" fillId="0" borderId="8" xfId="0" applyFont="1" applyBorder="1"/>
    <xf numFmtId="0" fontId="13" fillId="0" borderId="17" xfId="0" applyFont="1" applyBorder="1"/>
    <xf numFmtId="9" fontId="5" fillId="0" borderId="0" xfId="10" applyFont="1" applyBorder="1"/>
    <xf numFmtId="43" fontId="5" fillId="0" borderId="0" xfId="2" applyFont="1" applyBorder="1" applyAlignment="1"/>
    <xf numFmtId="43" fontId="5" fillId="0" borderId="15" xfId="2" applyFont="1" applyBorder="1" applyAlignment="1"/>
    <xf numFmtId="0" fontId="5" fillId="0" borderId="15" xfId="0" applyFont="1" applyBorder="1" applyAlignment="1">
      <alignment horizontal="center"/>
    </xf>
    <xf numFmtId="43" fontId="5" fillId="0" borderId="15" xfId="0" applyNumberFormat="1" applyFont="1" applyBorder="1"/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3" fontId="0" fillId="0" borderId="0" xfId="0" applyNumberFormat="1"/>
    <xf numFmtId="0" fontId="1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8" fillId="0" borderId="0" xfId="0" applyFont="1"/>
    <xf numFmtId="0" fontId="5" fillId="0" borderId="0" xfId="0" applyFont="1" applyBorder="1"/>
    <xf numFmtId="43" fontId="5" fillId="0" borderId="0" xfId="0" applyNumberFormat="1" applyFont="1" applyBorder="1"/>
    <xf numFmtId="0" fontId="12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3" applyFont="1" applyBorder="1"/>
    <xf numFmtId="167" fontId="6" fillId="0" borderId="0" xfId="6" applyNumberFormat="1" applyFont="1" applyAlignment="1">
      <alignment horizontal="center"/>
    </xf>
    <xf numFmtId="166" fontId="11" fillId="0" borderId="21" xfId="7" applyNumberFormat="1" applyFont="1" applyBorder="1" applyAlignment="1">
      <alignment horizontal="center"/>
    </xf>
    <xf numFmtId="166" fontId="11" fillId="0" borderId="22" xfId="7" applyNumberFormat="1" applyFont="1" applyBorder="1" applyAlignment="1">
      <alignment horizontal="center"/>
    </xf>
    <xf numFmtId="166" fontId="11" fillId="0" borderId="23" xfId="7" applyNumberFormat="1" applyFont="1" applyBorder="1" applyAlignment="1">
      <alignment horizontal="center"/>
    </xf>
    <xf numFmtId="0" fontId="6" fillId="0" borderId="0" xfId="6" applyFont="1" applyAlignment="1">
      <alignment horizontal="center"/>
    </xf>
    <xf numFmtId="43" fontId="5" fillId="2" borderId="0" xfId="7" applyFont="1" applyFill="1" applyAlignment="1" applyProtection="1">
      <alignment horizontal="center"/>
      <protection locked="0"/>
    </xf>
    <xf numFmtId="166" fontId="5" fillId="2" borderId="0" xfId="7" applyNumberFormat="1" applyFont="1" applyFill="1" applyAlignment="1" applyProtection="1">
      <alignment horizontal="center"/>
      <protection locked="0"/>
    </xf>
    <xf numFmtId="4" fontId="6" fillId="0" borderId="8" xfId="6" applyNumberFormat="1" applyFont="1" applyBorder="1" applyAlignment="1">
      <alignment horizontal="center"/>
    </xf>
    <xf numFmtId="0" fontId="6" fillId="0" borderId="0" xfId="6" applyFont="1" applyAlignment="1">
      <alignment horizontal="left" vertical="center"/>
    </xf>
    <xf numFmtId="0" fontId="6" fillId="0" borderId="0" xfId="6" applyFont="1" applyAlignment="1">
      <alignment horizontal="center" vertical="center"/>
    </xf>
    <xf numFmtId="166" fontId="6" fillId="0" borderId="0" xfId="6" applyNumberFormat="1" applyFont="1" applyAlignment="1">
      <alignment horizontal="center" vertical="center"/>
    </xf>
    <xf numFmtId="0" fontId="6" fillId="0" borderId="8" xfId="6" applyFont="1" applyBorder="1" applyAlignment="1">
      <alignment horizontal="center"/>
    </xf>
    <xf numFmtId="0" fontId="6" fillId="0" borderId="15" xfId="6" applyFont="1" applyBorder="1" applyAlignment="1">
      <alignment horizontal="center"/>
    </xf>
    <xf numFmtId="43" fontId="5" fillId="0" borderId="0" xfId="8" applyFont="1" applyAlignment="1">
      <alignment horizontal="center"/>
    </xf>
    <xf numFmtId="0" fontId="10" fillId="0" borderId="0" xfId="6" applyFont="1" applyAlignment="1">
      <alignment horizontal="center"/>
    </xf>
    <xf numFmtId="43" fontId="5" fillId="0" borderId="0" xfId="7" applyFont="1" applyAlignment="1">
      <alignment horizontal="center"/>
    </xf>
    <xf numFmtId="9" fontId="5" fillId="0" borderId="0" xfId="6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6" fillId="0" borderId="0" xfId="0" applyFont="1"/>
    <xf numFmtId="0" fontId="16" fillId="0" borderId="0" xfId="3" applyFont="1" applyAlignment="1">
      <alignment horizontal="right"/>
    </xf>
    <xf numFmtId="0" fontId="17" fillId="0" borderId="0" xfId="3" applyFont="1" applyAlignment="1">
      <alignment horizontal="center"/>
    </xf>
    <xf numFmtId="0" fontId="17" fillId="0" borderId="0" xfId="0" applyFont="1"/>
    <xf numFmtId="0" fontId="16" fillId="0" borderId="0" xfId="3" applyFont="1"/>
    <xf numFmtId="0" fontId="16" fillId="0" borderId="0" xfId="4" applyFont="1"/>
    <xf numFmtId="0" fontId="16" fillId="0" borderId="0" xfId="3" applyFont="1" applyAlignment="1">
      <alignment horizontal="left"/>
    </xf>
    <xf numFmtId="0" fontId="17" fillId="0" borderId="0" xfId="3" applyFont="1"/>
    <xf numFmtId="0" fontId="16" fillId="0" borderId="0" xfId="3" applyFont="1" applyAlignment="1">
      <alignment horizontal="left" vertical="top"/>
    </xf>
    <xf numFmtId="0" fontId="16" fillId="0" borderId="0" xfId="3" applyFont="1" applyAlignment="1">
      <alignment horizontal="center" vertical="top"/>
    </xf>
    <xf numFmtId="0" fontId="16" fillId="0" borderId="0" xfId="3" applyFont="1" applyAlignment="1">
      <alignment horizontal="right"/>
    </xf>
    <xf numFmtId="0" fontId="16" fillId="0" borderId="8" xfId="0" applyFont="1" applyBorder="1"/>
    <xf numFmtId="0" fontId="17" fillId="0" borderId="5" xfId="3" applyFont="1" applyBorder="1" applyAlignment="1">
      <alignment horizontal="center"/>
    </xf>
    <xf numFmtId="0" fontId="17" fillId="0" borderId="10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/>
    </xf>
    <xf numFmtId="0" fontId="17" fillId="0" borderId="12" xfId="3" applyFont="1" applyBorder="1" applyAlignment="1">
      <alignment horizontal="center" vertical="center"/>
    </xf>
    <xf numFmtId="0" fontId="16" fillId="0" borderId="7" xfId="3" applyFont="1" applyBorder="1" applyAlignment="1">
      <alignment horizontal="center" vertical="center"/>
    </xf>
    <xf numFmtId="0" fontId="16" fillId="0" borderId="2" xfId="3" applyFont="1" applyBorder="1" applyAlignment="1">
      <alignment horizontal="left" vertical="top" wrapText="1"/>
    </xf>
    <xf numFmtId="0" fontId="16" fillId="0" borderId="15" xfId="3" applyFont="1" applyBorder="1" applyAlignment="1">
      <alignment horizontal="left" vertical="top" wrapText="1"/>
    </xf>
    <xf numFmtId="0" fontId="16" fillId="0" borderId="13" xfId="3" applyFont="1" applyBorder="1" applyAlignment="1">
      <alignment horizontal="left" vertical="top" wrapText="1"/>
    </xf>
    <xf numFmtId="43" fontId="17" fillId="0" borderId="7" xfId="3" applyNumberFormat="1" applyFont="1" applyBorder="1" applyAlignment="1">
      <alignment horizontal="center" vertical="center"/>
    </xf>
    <xf numFmtId="0" fontId="17" fillId="0" borderId="7" xfId="3" applyFont="1" applyBorder="1" applyAlignment="1">
      <alignment horizontal="center" vertical="center"/>
    </xf>
    <xf numFmtId="0" fontId="16" fillId="0" borderId="3" xfId="3" applyFont="1" applyBorder="1"/>
    <xf numFmtId="0" fontId="16" fillId="0" borderId="4" xfId="3" applyFont="1" applyBorder="1"/>
    <xf numFmtId="165" fontId="17" fillId="0" borderId="8" xfId="3" applyNumberFormat="1" applyFont="1" applyBorder="1"/>
    <xf numFmtId="0" fontId="17" fillId="0" borderId="8" xfId="3" applyFont="1" applyBorder="1"/>
    <xf numFmtId="0" fontId="16" fillId="0" borderId="14" xfId="3" applyFont="1" applyBorder="1"/>
    <xf numFmtId="0" fontId="16" fillId="0" borderId="7" xfId="3" applyFont="1" applyBorder="1"/>
    <xf numFmtId="0" fontId="16" fillId="0" borderId="5" xfId="3" applyFont="1" applyBorder="1"/>
    <xf numFmtId="0" fontId="17" fillId="0" borderId="10" xfId="3" applyFont="1" applyBorder="1" applyAlignment="1">
      <alignment horizontal="center"/>
    </xf>
    <xf numFmtId="0" fontId="17" fillId="0" borderId="11" xfId="3" applyFont="1" applyBorder="1" applyAlignment="1">
      <alignment horizontal="center"/>
    </xf>
    <xf numFmtId="0" fontId="17" fillId="0" borderId="12" xfId="3" applyFont="1" applyBorder="1" applyAlignment="1">
      <alignment horizontal="center"/>
    </xf>
    <xf numFmtId="165" fontId="17" fillId="0" borderId="7" xfId="5" applyNumberFormat="1" applyFont="1" applyBorder="1" applyAlignment="1">
      <alignment horizontal="center"/>
    </xf>
    <xf numFmtId="43" fontId="16" fillId="0" borderId="0" xfId="0" applyNumberFormat="1" applyFont="1"/>
    <xf numFmtId="43" fontId="16" fillId="0" borderId="0" xfId="2" applyFont="1"/>
    <xf numFmtId="0" fontId="16" fillId="0" borderId="8" xfId="3" applyFont="1" applyBorder="1" applyAlignment="1">
      <alignment horizontal="center"/>
    </xf>
    <xf numFmtId="0" fontId="17" fillId="0" borderId="11" xfId="3" applyFont="1" applyBorder="1" applyAlignment="1">
      <alignment vertical="center"/>
    </xf>
    <xf numFmtId="0" fontId="16" fillId="0" borderId="11" xfId="3" applyFont="1" applyBorder="1"/>
    <xf numFmtId="0" fontId="16" fillId="0" borderId="12" xfId="3" applyFont="1" applyBorder="1"/>
    <xf numFmtId="170" fontId="16" fillId="0" borderId="0" xfId="0" applyNumberFormat="1" applyFont="1"/>
    <xf numFmtId="49" fontId="16" fillId="0" borderId="0" xfId="3" applyNumberFormat="1" applyFont="1" applyAlignment="1">
      <alignment horizontal="left"/>
    </xf>
    <xf numFmtId="0" fontId="16" fillId="0" borderId="0" xfId="3" applyFont="1" applyAlignment="1"/>
    <xf numFmtId="0" fontId="18" fillId="0" borderId="0" xfId="3" applyFont="1"/>
    <xf numFmtId="0" fontId="19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43" fontId="16" fillId="0" borderId="0" xfId="2" applyFont="1" applyBorder="1" applyAlignment="1"/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</cellXfs>
  <cellStyles count="14">
    <cellStyle name="Comma" xfId="2" builtinId="3"/>
    <cellStyle name="Comma 2 2" xfId="9" xr:uid="{00000000-0005-0000-0000-000000000000}"/>
    <cellStyle name="Comma 2 3" xfId="13" xr:uid="{00000000-0005-0000-0000-000001000000}"/>
    <cellStyle name="Comma 3 2 2" xfId="8" xr:uid="{00000000-0005-0000-0000-000002000000}"/>
    <cellStyle name="Comma 5 2" xfId="12" xr:uid="{00000000-0005-0000-0000-000003000000}"/>
    <cellStyle name="Comma 6 2" xfId="7" xr:uid="{00000000-0005-0000-0000-000004000000}"/>
    <cellStyle name="Hyperlink" xfId="1" builtinId="8"/>
    <cellStyle name="Normal" xfId="0" builtinId="0"/>
    <cellStyle name="Normal 5" xfId="6" xr:uid="{00000000-0005-0000-0000-000006000000}"/>
    <cellStyle name="Percent" xfId="10" builtinId="5"/>
    <cellStyle name="เครื่องหมายจุลภาค 10" xfId="11" xr:uid="{00000000-0005-0000-0000-000007000000}"/>
    <cellStyle name="เครื่องหมายจุลภาค 3" xfId="5" xr:uid="{00000000-0005-0000-0000-000008000000}"/>
    <cellStyle name="ปกติ 2" xfId="4" xr:uid="{00000000-0005-0000-0000-00000B000000}"/>
    <cellStyle name="ปกติ 4" xfId="3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45</xdr:row>
      <xdr:rowOff>123825</xdr:rowOff>
    </xdr:from>
    <xdr:to>
      <xdr:col>19</xdr:col>
      <xdr:colOff>215265</xdr:colOff>
      <xdr:row>55</xdr:row>
      <xdr:rowOff>200025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30325"/>
          <a:ext cx="6810375" cy="312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400050</xdr:colOff>
      <xdr:row>0</xdr:row>
      <xdr:rowOff>188426</xdr:rowOff>
    </xdr:from>
    <xdr:to>
      <xdr:col>29</xdr:col>
      <xdr:colOff>333375</xdr:colOff>
      <xdr:row>16</xdr:row>
      <xdr:rowOff>67284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391F81-44FC-49B0-8DE7-1C4B8DA75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77000" y="188426"/>
          <a:ext cx="7362825" cy="42794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ivermutlac-my.sharepoint.com/&#3605;&#3638;&#3585;&#3626;&#3619;&#3619;&#3626;&#3619;&#3657;&#3634;&#3591;+&#3611;&#3633;&#3592;&#3588;&#3641;&#3603;/&#3619;&#3623;&#3617;&#3626;&#3619;&#3619;&#3588;&#3660;&#3626;&#3619;&#3657;&#3634;&#3591;%20-%2024.7.62/BOQ-&#3626;&#3619;&#3619;&#3588;&#3660;&#3626;&#3619;&#3657;&#3634;&#3591;&#3605;&#3638;&#3585;&#3651;&#3627;&#3597;&#365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F"/>
      <sheetName val="ปร.6 "/>
      <sheetName val="ปร 5 "/>
      <sheetName val="ปร 5  (ครุภัณฑ์)"/>
      <sheetName val="ปร.4 รวม"/>
      <sheetName val="1.งานสถาปัตย์"/>
      <sheetName val="2.งานไฟฟ้า"/>
      <sheetName val="3.งานสุขาภิบาล และดับเพลิง"/>
      <sheetName val="4.ครุภัณฑ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D1" t="str">
            <v>อาคารเรียนรวมและปฏิบัติการพร้อมครุภัณฑ์และอาคารประกอบ จำนวน 1 รายการ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35"/>
  <sheetViews>
    <sheetView topLeftCell="B10" workbookViewId="0">
      <selection activeCell="N22" sqref="N22"/>
    </sheetView>
  </sheetViews>
  <sheetFormatPr defaultRowHeight="24" x14ac:dyDescent="0.55000000000000004"/>
  <cols>
    <col min="1" max="1" width="13.5703125" style="44" customWidth="1"/>
    <col min="2" max="2" width="11" style="44" customWidth="1"/>
    <col min="3" max="3" width="3.28515625" style="44" customWidth="1"/>
    <col min="4" max="4" width="9.140625" style="44"/>
    <col min="5" max="5" width="2.28515625" style="44" customWidth="1"/>
    <col min="6" max="6" width="3.28515625" style="44" customWidth="1"/>
    <col min="7" max="7" width="5" style="44" customWidth="1"/>
    <col min="8" max="8" width="4.42578125" style="44" customWidth="1"/>
    <col min="9" max="9" width="5" style="44" customWidth="1"/>
    <col min="10" max="12" width="3.28515625" style="44" customWidth="1"/>
    <col min="13" max="13" width="5" style="44" customWidth="1"/>
    <col min="14" max="14" width="3.28515625" style="44" customWidth="1"/>
    <col min="15" max="15" width="5" style="44" customWidth="1"/>
    <col min="16" max="16" width="3.28515625" style="44" customWidth="1"/>
    <col min="17" max="17" width="5.42578125" style="44" customWidth="1"/>
    <col min="18" max="18" width="2.28515625" style="44" customWidth="1"/>
    <col min="19" max="19" width="7.42578125" style="44" customWidth="1"/>
    <col min="20" max="21" width="9.140625" style="44"/>
    <col min="22" max="22" width="21.7109375" style="44" customWidth="1"/>
    <col min="23" max="256" width="9.140625" style="44"/>
    <col min="257" max="257" width="13.5703125" style="44" customWidth="1"/>
    <col min="258" max="258" width="11" style="44" customWidth="1"/>
    <col min="259" max="259" width="3.28515625" style="44" customWidth="1"/>
    <col min="260" max="260" width="9.140625" style="44"/>
    <col min="261" max="261" width="2.28515625" style="44" customWidth="1"/>
    <col min="262" max="262" width="3.28515625" style="44" customWidth="1"/>
    <col min="263" max="263" width="5" style="44" customWidth="1"/>
    <col min="264" max="264" width="4.42578125" style="44" customWidth="1"/>
    <col min="265" max="265" width="5" style="44" customWidth="1"/>
    <col min="266" max="268" width="3.28515625" style="44" customWidth="1"/>
    <col min="269" max="269" width="5" style="44" customWidth="1"/>
    <col min="270" max="270" width="3.28515625" style="44" customWidth="1"/>
    <col min="271" max="271" width="5" style="44" customWidth="1"/>
    <col min="272" max="273" width="3.28515625" style="44" customWidth="1"/>
    <col min="274" max="274" width="2.28515625" style="44" customWidth="1"/>
    <col min="275" max="275" width="7.42578125" style="44" customWidth="1"/>
    <col min="276" max="277" width="9.140625" style="44"/>
    <col min="278" max="278" width="21.7109375" style="44" customWidth="1"/>
    <col min="279" max="512" width="9.140625" style="44"/>
    <col min="513" max="513" width="13.5703125" style="44" customWidth="1"/>
    <col min="514" max="514" width="11" style="44" customWidth="1"/>
    <col min="515" max="515" width="3.28515625" style="44" customWidth="1"/>
    <col min="516" max="516" width="9.140625" style="44"/>
    <col min="517" max="517" width="2.28515625" style="44" customWidth="1"/>
    <col min="518" max="518" width="3.28515625" style="44" customWidth="1"/>
    <col min="519" max="519" width="5" style="44" customWidth="1"/>
    <col min="520" max="520" width="4.42578125" style="44" customWidth="1"/>
    <col min="521" max="521" width="5" style="44" customWidth="1"/>
    <col min="522" max="524" width="3.28515625" style="44" customWidth="1"/>
    <col min="525" max="525" width="5" style="44" customWidth="1"/>
    <col min="526" max="526" width="3.28515625" style="44" customWidth="1"/>
    <col min="527" max="527" width="5" style="44" customWidth="1"/>
    <col min="528" max="529" width="3.28515625" style="44" customWidth="1"/>
    <col min="530" max="530" width="2.28515625" style="44" customWidth="1"/>
    <col min="531" max="531" width="7.42578125" style="44" customWidth="1"/>
    <col min="532" max="533" width="9.140625" style="44"/>
    <col min="534" max="534" width="21.7109375" style="44" customWidth="1"/>
    <col min="535" max="768" width="9.140625" style="44"/>
    <col min="769" max="769" width="13.5703125" style="44" customWidth="1"/>
    <col min="770" max="770" width="11" style="44" customWidth="1"/>
    <col min="771" max="771" width="3.28515625" style="44" customWidth="1"/>
    <col min="772" max="772" width="9.140625" style="44"/>
    <col min="773" max="773" width="2.28515625" style="44" customWidth="1"/>
    <col min="774" max="774" width="3.28515625" style="44" customWidth="1"/>
    <col min="775" max="775" width="5" style="44" customWidth="1"/>
    <col min="776" max="776" width="4.42578125" style="44" customWidth="1"/>
    <col min="777" max="777" width="5" style="44" customWidth="1"/>
    <col min="778" max="780" width="3.28515625" style="44" customWidth="1"/>
    <col min="781" max="781" width="5" style="44" customWidth="1"/>
    <col min="782" max="782" width="3.28515625" style="44" customWidth="1"/>
    <col min="783" max="783" width="5" style="44" customWidth="1"/>
    <col min="784" max="785" width="3.28515625" style="44" customWidth="1"/>
    <col min="786" max="786" width="2.28515625" style="44" customWidth="1"/>
    <col min="787" max="787" width="7.42578125" style="44" customWidth="1"/>
    <col min="788" max="789" width="9.140625" style="44"/>
    <col min="790" max="790" width="21.7109375" style="44" customWidth="1"/>
    <col min="791" max="1024" width="9.140625" style="44"/>
    <col min="1025" max="1025" width="13.5703125" style="44" customWidth="1"/>
    <col min="1026" max="1026" width="11" style="44" customWidth="1"/>
    <col min="1027" max="1027" width="3.28515625" style="44" customWidth="1"/>
    <col min="1028" max="1028" width="9.140625" style="44"/>
    <col min="1029" max="1029" width="2.28515625" style="44" customWidth="1"/>
    <col min="1030" max="1030" width="3.28515625" style="44" customWidth="1"/>
    <col min="1031" max="1031" width="5" style="44" customWidth="1"/>
    <col min="1032" max="1032" width="4.42578125" style="44" customWidth="1"/>
    <col min="1033" max="1033" width="5" style="44" customWidth="1"/>
    <col min="1034" max="1036" width="3.28515625" style="44" customWidth="1"/>
    <col min="1037" max="1037" width="5" style="44" customWidth="1"/>
    <col min="1038" max="1038" width="3.28515625" style="44" customWidth="1"/>
    <col min="1039" max="1039" width="5" style="44" customWidth="1"/>
    <col min="1040" max="1041" width="3.28515625" style="44" customWidth="1"/>
    <col min="1042" max="1042" width="2.28515625" style="44" customWidth="1"/>
    <col min="1043" max="1043" width="7.42578125" style="44" customWidth="1"/>
    <col min="1044" max="1045" width="9.140625" style="44"/>
    <col min="1046" max="1046" width="21.7109375" style="44" customWidth="1"/>
    <col min="1047" max="1280" width="9.140625" style="44"/>
    <col min="1281" max="1281" width="13.5703125" style="44" customWidth="1"/>
    <col min="1282" max="1282" width="11" style="44" customWidth="1"/>
    <col min="1283" max="1283" width="3.28515625" style="44" customWidth="1"/>
    <col min="1284" max="1284" width="9.140625" style="44"/>
    <col min="1285" max="1285" width="2.28515625" style="44" customWidth="1"/>
    <col min="1286" max="1286" width="3.28515625" style="44" customWidth="1"/>
    <col min="1287" max="1287" width="5" style="44" customWidth="1"/>
    <col min="1288" max="1288" width="4.42578125" style="44" customWidth="1"/>
    <col min="1289" max="1289" width="5" style="44" customWidth="1"/>
    <col min="1290" max="1292" width="3.28515625" style="44" customWidth="1"/>
    <col min="1293" max="1293" width="5" style="44" customWidth="1"/>
    <col min="1294" max="1294" width="3.28515625" style="44" customWidth="1"/>
    <col min="1295" max="1295" width="5" style="44" customWidth="1"/>
    <col min="1296" max="1297" width="3.28515625" style="44" customWidth="1"/>
    <col min="1298" max="1298" width="2.28515625" style="44" customWidth="1"/>
    <col min="1299" max="1299" width="7.42578125" style="44" customWidth="1"/>
    <col min="1300" max="1301" width="9.140625" style="44"/>
    <col min="1302" max="1302" width="21.7109375" style="44" customWidth="1"/>
    <col min="1303" max="1536" width="9.140625" style="44"/>
    <col min="1537" max="1537" width="13.5703125" style="44" customWidth="1"/>
    <col min="1538" max="1538" width="11" style="44" customWidth="1"/>
    <col min="1539" max="1539" width="3.28515625" style="44" customWidth="1"/>
    <col min="1540" max="1540" width="9.140625" style="44"/>
    <col min="1541" max="1541" width="2.28515625" style="44" customWidth="1"/>
    <col min="1542" max="1542" width="3.28515625" style="44" customWidth="1"/>
    <col min="1543" max="1543" width="5" style="44" customWidth="1"/>
    <col min="1544" max="1544" width="4.42578125" style="44" customWidth="1"/>
    <col min="1545" max="1545" width="5" style="44" customWidth="1"/>
    <col min="1546" max="1548" width="3.28515625" style="44" customWidth="1"/>
    <col min="1549" max="1549" width="5" style="44" customWidth="1"/>
    <col min="1550" max="1550" width="3.28515625" style="44" customWidth="1"/>
    <col min="1551" max="1551" width="5" style="44" customWidth="1"/>
    <col min="1552" max="1553" width="3.28515625" style="44" customWidth="1"/>
    <col min="1554" max="1554" width="2.28515625" style="44" customWidth="1"/>
    <col min="1555" max="1555" width="7.42578125" style="44" customWidth="1"/>
    <col min="1556" max="1557" width="9.140625" style="44"/>
    <col min="1558" max="1558" width="21.7109375" style="44" customWidth="1"/>
    <col min="1559" max="1792" width="9.140625" style="44"/>
    <col min="1793" max="1793" width="13.5703125" style="44" customWidth="1"/>
    <col min="1794" max="1794" width="11" style="44" customWidth="1"/>
    <col min="1795" max="1795" width="3.28515625" style="44" customWidth="1"/>
    <col min="1796" max="1796" width="9.140625" style="44"/>
    <col min="1797" max="1797" width="2.28515625" style="44" customWidth="1"/>
    <col min="1798" max="1798" width="3.28515625" style="44" customWidth="1"/>
    <col min="1799" max="1799" width="5" style="44" customWidth="1"/>
    <col min="1800" max="1800" width="4.42578125" style="44" customWidth="1"/>
    <col min="1801" max="1801" width="5" style="44" customWidth="1"/>
    <col min="1802" max="1804" width="3.28515625" style="44" customWidth="1"/>
    <col min="1805" max="1805" width="5" style="44" customWidth="1"/>
    <col min="1806" max="1806" width="3.28515625" style="44" customWidth="1"/>
    <col min="1807" max="1807" width="5" style="44" customWidth="1"/>
    <col min="1808" max="1809" width="3.28515625" style="44" customWidth="1"/>
    <col min="1810" max="1810" width="2.28515625" style="44" customWidth="1"/>
    <col min="1811" max="1811" width="7.42578125" style="44" customWidth="1"/>
    <col min="1812" max="1813" width="9.140625" style="44"/>
    <col min="1814" max="1814" width="21.7109375" style="44" customWidth="1"/>
    <col min="1815" max="2048" width="9.140625" style="44"/>
    <col min="2049" max="2049" width="13.5703125" style="44" customWidth="1"/>
    <col min="2050" max="2050" width="11" style="44" customWidth="1"/>
    <col min="2051" max="2051" width="3.28515625" style="44" customWidth="1"/>
    <col min="2052" max="2052" width="9.140625" style="44"/>
    <col min="2053" max="2053" width="2.28515625" style="44" customWidth="1"/>
    <col min="2054" max="2054" width="3.28515625" style="44" customWidth="1"/>
    <col min="2055" max="2055" width="5" style="44" customWidth="1"/>
    <col min="2056" max="2056" width="4.42578125" style="44" customWidth="1"/>
    <col min="2057" max="2057" width="5" style="44" customWidth="1"/>
    <col min="2058" max="2060" width="3.28515625" style="44" customWidth="1"/>
    <col min="2061" max="2061" width="5" style="44" customWidth="1"/>
    <col min="2062" max="2062" width="3.28515625" style="44" customWidth="1"/>
    <col min="2063" max="2063" width="5" style="44" customWidth="1"/>
    <col min="2064" max="2065" width="3.28515625" style="44" customWidth="1"/>
    <col min="2066" max="2066" width="2.28515625" style="44" customWidth="1"/>
    <col min="2067" max="2067" width="7.42578125" style="44" customWidth="1"/>
    <col min="2068" max="2069" width="9.140625" style="44"/>
    <col min="2070" max="2070" width="21.7109375" style="44" customWidth="1"/>
    <col min="2071" max="2304" width="9.140625" style="44"/>
    <col min="2305" max="2305" width="13.5703125" style="44" customWidth="1"/>
    <col min="2306" max="2306" width="11" style="44" customWidth="1"/>
    <col min="2307" max="2307" width="3.28515625" style="44" customWidth="1"/>
    <col min="2308" max="2308" width="9.140625" style="44"/>
    <col min="2309" max="2309" width="2.28515625" style="44" customWidth="1"/>
    <col min="2310" max="2310" width="3.28515625" style="44" customWidth="1"/>
    <col min="2311" max="2311" width="5" style="44" customWidth="1"/>
    <col min="2312" max="2312" width="4.42578125" style="44" customWidth="1"/>
    <col min="2313" max="2313" width="5" style="44" customWidth="1"/>
    <col min="2314" max="2316" width="3.28515625" style="44" customWidth="1"/>
    <col min="2317" max="2317" width="5" style="44" customWidth="1"/>
    <col min="2318" max="2318" width="3.28515625" style="44" customWidth="1"/>
    <col min="2319" max="2319" width="5" style="44" customWidth="1"/>
    <col min="2320" max="2321" width="3.28515625" style="44" customWidth="1"/>
    <col min="2322" max="2322" width="2.28515625" style="44" customWidth="1"/>
    <col min="2323" max="2323" width="7.42578125" style="44" customWidth="1"/>
    <col min="2324" max="2325" width="9.140625" style="44"/>
    <col min="2326" max="2326" width="21.7109375" style="44" customWidth="1"/>
    <col min="2327" max="2560" width="9.140625" style="44"/>
    <col min="2561" max="2561" width="13.5703125" style="44" customWidth="1"/>
    <col min="2562" max="2562" width="11" style="44" customWidth="1"/>
    <col min="2563" max="2563" width="3.28515625" style="44" customWidth="1"/>
    <col min="2564" max="2564" width="9.140625" style="44"/>
    <col min="2565" max="2565" width="2.28515625" style="44" customWidth="1"/>
    <col min="2566" max="2566" width="3.28515625" style="44" customWidth="1"/>
    <col min="2567" max="2567" width="5" style="44" customWidth="1"/>
    <col min="2568" max="2568" width="4.42578125" style="44" customWidth="1"/>
    <col min="2569" max="2569" width="5" style="44" customWidth="1"/>
    <col min="2570" max="2572" width="3.28515625" style="44" customWidth="1"/>
    <col min="2573" max="2573" width="5" style="44" customWidth="1"/>
    <col min="2574" max="2574" width="3.28515625" style="44" customWidth="1"/>
    <col min="2575" max="2575" width="5" style="44" customWidth="1"/>
    <col min="2576" max="2577" width="3.28515625" style="44" customWidth="1"/>
    <col min="2578" max="2578" width="2.28515625" style="44" customWidth="1"/>
    <col min="2579" max="2579" width="7.42578125" style="44" customWidth="1"/>
    <col min="2580" max="2581" width="9.140625" style="44"/>
    <col min="2582" max="2582" width="21.7109375" style="44" customWidth="1"/>
    <col min="2583" max="2816" width="9.140625" style="44"/>
    <col min="2817" max="2817" width="13.5703125" style="44" customWidth="1"/>
    <col min="2818" max="2818" width="11" style="44" customWidth="1"/>
    <col min="2819" max="2819" width="3.28515625" style="44" customWidth="1"/>
    <col min="2820" max="2820" width="9.140625" style="44"/>
    <col min="2821" max="2821" width="2.28515625" style="44" customWidth="1"/>
    <col min="2822" max="2822" width="3.28515625" style="44" customWidth="1"/>
    <col min="2823" max="2823" width="5" style="44" customWidth="1"/>
    <col min="2824" max="2824" width="4.42578125" style="44" customWidth="1"/>
    <col min="2825" max="2825" width="5" style="44" customWidth="1"/>
    <col min="2826" max="2828" width="3.28515625" style="44" customWidth="1"/>
    <col min="2829" max="2829" width="5" style="44" customWidth="1"/>
    <col min="2830" max="2830" width="3.28515625" style="44" customWidth="1"/>
    <col min="2831" max="2831" width="5" style="44" customWidth="1"/>
    <col min="2832" max="2833" width="3.28515625" style="44" customWidth="1"/>
    <col min="2834" max="2834" width="2.28515625" style="44" customWidth="1"/>
    <col min="2835" max="2835" width="7.42578125" style="44" customWidth="1"/>
    <col min="2836" max="2837" width="9.140625" style="44"/>
    <col min="2838" max="2838" width="21.7109375" style="44" customWidth="1"/>
    <col min="2839" max="3072" width="9.140625" style="44"/>
    <col min="3073" max="3073" width="13.5703125" style="44" customWidth="1"/>
    <col min="3074" max="3074" width="11" style="44" customWidth="1"/>
    <col min="3075" max="3075" width="3.28515625" style="44" customWidth="1"/>
    <col min="3076" max="3076" width="9.140625" style="44"/>
    <col min="3077" max="3077" width="2.28515625" style="44" customWidth="1"/>
    <col min="3078" max="3078" width="3.28515625" style="44" customWidth="1"/>
    <col min="3079" max="3079" width="5" style="44" customWidth="1"/>
    <col min="3080" max="3080" width="4.42578125" style="44" customWidth="1"/>
    <col min="3081" max="3081" width="5" style="44" customWidth="1"/>
    <col min="3082" max="3084" width="3.28515625" style="44" customWidth="1"/>
    <col min="3085" max="3085" width="5" style="44" customWidth="1"/>
    <col min="3086" max="3086" width="3.28515625" style="44" customWidth="1"/>
    <col min="3087" max="3087" width="5" style="44" customWidth="1"/>
    <col min="3088" max="3089" width="3.28515625" style="44" customWidth="1"/>
    <col min="3090" max="3090" width="2.28515625" style="44" customWidth="1"/>
    <col min="3091" max="3091" width="7.42578125" style="44" customWidth="1"/>
    <col min="3092" max="3093" width="9.140625" style="44"/>
    <col min="3094" max="3094" width="21.7109375" style="44" customWidth="1"/>
    <col min="3095" max="3328" width="9.140625" style="44"/>
    <col min="3329" max="3329" width="13.5703125" style="44" customWidth="1"/>
    <col min="3330" max="3330" width="11" style="44" customWidth="1"/>
    <col min="3331" max="3331" width="3.28515625" style="44" customWidth="1"/>
    <col min="3332" max="3332" width="9.140625" style="44"/>
    <col min="3333" max="3333" width="2.28515625" style="44" customWidth="1"/>
    <col min="3334" max="3334" width="3.28515625" style="44" customWidth="1"/>
    <col min="3335" max="3335" width="5" style="44" customWidth="1"/>
    <col min="3336" max="3336" width="4.42578125" style="44" customWidth="1"/>
    <col min="3337" max="3337" width="5" style="44" customWidth="1"/>
    <col min="3338" max="3340" width="3.28515625" style="44" customWidth="1"/>
    <col min="3341" max="3341" width="5" style="44" customWidth="1"/>
    <col min="3342" max="3342" width="3.28515625" style="44" customWidth="1"/>
    <col min="3343" max="3343" width="5" style="44" customWidth="1"/>
    <col min="3344" max="3345" width="3.28515625" style="44" customWidth="1"/>
    <col min="3346" max="3346" width="2.28515625" style="44" customWidth="1"/>
    <col min="3347" max="3347" width="7.42578125" style="44" customWidth="1"/>
    <col min="3348" max="3349" width="9.140625" style="44"/>
    <col min="3350" max="3350" width="21.7109375" style="44" customWidth="1"/>
    <col min="3351" max="3584" width="9.140625" style="44"/>
    <col min="3585" max="3585" width="13.5703125" style="44" customWidth="1"/>
    <col min="3586" max="3586" width="11" style="44" customWidth="1"/>
    <col min="3587" max="3587" width="3.28515625" style="44" customWidth="1"/>
    <col min="3588" max="3588" width="9.140625" style="44"/>
    <col min="3589" max="3589" width="2.28515625" style="44" customWidth="1"/>
    <col min="3590" max="3590" width="3.28515625" style="44" customWidth="1"/>
    <col min="3591" max="3591" width="5" style="44" customWidth="1"/>
    <col min="3592" max="3592" width="4.42578125" style="44" customWidth="1"/>
    <col min="3593" max="3593" width="5" style="44" customWidth="1"/>
    <col min="3594" max="3596" width="3.28515625" style="44" customWidth="1"/>
    <col min="3597" max="3597" width="5" style="44" customWidth="1"/>
    <col min="3598" max="3598" width="3.28515625" style="44" customWidth="1"/>
    <col min="3599" max="3599" width="5" style="44" customWidth="1"/>
    <col min="3600" max="3601" width="3.28515625" style="44" customWidth="1"/>
    <col min="3602" max="3602" width="2.28515625" style="44" customWidth="1"/>
    <col min="3603" max="3603" width="7.42578125" style="44" customWidth="1"/>
    <col min="3604" max="3605" width="9.140625" style="44"/>
    <col min="3606" max="3606" width="21.7109375" style="44" customWidth="1"/>
    <col min="3607" max="3840" width="9.140625" style="44"/>
    <col min="3841" max="3841" width="13.5703125" style="44" customWidth="1"/>
    <col min="3842" max="3842" width="11" style="44" customWidth="1"/>
    <col min="3843" max="3843" width="3.28515625" style="44" customWidth="1"/>
    <col min="3844" max="3844" width="9.140625" style="44"/>
    <col min="3845" max="3845" width="2.28515625" style="44" customWidth="1"/>
    <col min="3846" max="3846" width="3.28515625" style="44" customWidth="1"/>
    <col min="3847" max="3847" width="5" style="44" customWidth="1"/>
    <col min="3848" max="3848" width="4.42578125" style="44" customWidth="1"/>
    <col min="3849" max="3849" width="5" style="44" customWidth="1"/>
    <col min="3850" max="3852" width="3.28515625" style="44" customWidth="1"/>
    <col min="3853" max="3853" width="5" style="44" customWidth="1"/>
    <col min="3854" max="3854" width="3.28515625" style="44" customWidth="1"/>
    <col min="3855" max="3855" width="5" style="44" customWidth="1"/>
    <col min="3856" max="3857" width="3.28515625" style="44" customWidth="1"/>
    <col min="3858" max="3858" width="2.28515625" style="44" customWidth="1"/>
    <col min="3859" max="3859" width="7.42578125" style="44" customWidth="1"/>
    <col min="3860" max="3861" width="9.140625" style="44"/>
    <col min="3862" max="3862" width="21.7109375" style="44" customWidth="1"/>
    <col min="3863" max="4096" width="9.140625" style="44"/>
    <col min="4097" max="4097" width="13.5703125" style="44" customWidth="1"/>
    <col min="4098" max="4098" width="11" style="44" customWidth="1"/>
    <col min="4099" max="4099" width="3.28515625" style="44" customWidth="1"/>
    <col min="4100" max="4100" width="9.140625" style="44"/>
    <col min="4101" max="4101" width="2.28515625" style="44" customWidth="1"/>
    <col min="4102" max="4102" width="3.28515625" style="44" customWidth="1"/>
    <col min="4103" max="4103" width="5" style="44" customWidth="1"/>
    <col min="4104" max="4104" width="4.42578125" style="44" customWidth="1"/>
    <col min="4105" max="4105" width="5" style="44" customWidth="1"/>
    <col min="4106" max="4108" width="3.28515625" style="44" customWidth="1"/>
    <col min="4109" max="4109" width="5" style="44" customWidth="1"/>
    <col min="4110" max="4110" width="3.28515625" style="44" customWidth="1"/>
    <col min="4111" max="4111" width="5" style="44" customWidth="1"/>
    <col min="4112" max="4113" width="3.28515625" style="44" customWidth="1"/>
    <col min="4114" max="4114" width="2.28515625" style="44" customWidth="1"/>
    <col min="4115" max="4115" width="7.42578125" style="44" customWidth="1"/>
    <col min="4116" max="4117" width="9.140625" style="44"/>
    <col min="4118" max="4118" width="21.7109375" style="44" customWidth="1"/>
    <col min="4119" max="4352" width="9.140625" style="44"/>
    <col min="4353" max="4353" width="13.5703125" style="44" customWidth="1"/>
    <col min="4354" max="4354" width="11" style="44" customWidth="1"/>
    <col min="4355" max="4355" width="3.28515625" style="44" customWidth="1"/>
    <col min="4356" max="4356" width="9.140625" style="44"/>
    <col min="4357" max="4357" width="2.28515625" style="44" customWidth="1"/>
    <col min="4358" max="4358" width="3.28515625" style="44" customWidth="1"/>
    <col min="4359" max="4359" width="5" style="44" customWidth="1"/>
    <col min="4360" max="4360" width="4.42578125" style="44" customWidth="1"/>
    <col min="4361" max="4361" width="5" style="44" customWidth="1"/>
    <col min="4362" max="4364" width="3.28515625" style="44" customWidth="1"/>
    <col min="4365" max="4365" width="5" style="44" customWidth="1"/>
    <col min="4366" max="4366" width="3.28515625" style="44" customWidth="1"/>
    <col min="4367" max="4367" width="5" style="44" customWidth="1"/>
    <col min="4368" max="4369" width="3.28515625" style="44" customWidth="1"/>
    <col min="4370" max="4370" width="2.28515625" style="44" customWidth="1"/>
    <col min="4371" max="4371" width="7.42578125" style="44" customWidth="1"/>
    <col min="4372" max="4373" width="9.140625" style="44"/>
    <col min="4374" max="4374" width="21.7109375" style="44" customWidth="1"/>
    <col min="4375" max="4608" width="9.140625" style="44"/>
    <col min="4609" max="4609" width="13.5703125" style="44" customWidth="1"/>
    <col min="4610" max="4610" width="11" style="44" customWidth="1"/>
    <col min="4611" max="4611" width="3.28515625" style="44" customWidth="1"/>
    <col min="4612" max="4612" width="9.140625" style="44"/>
    <col min="4613" max="4613" width="2.28515625" style="44" customWidth="1"/>
    <col min="4614" max="4614" width="3.28515625" style="44" customWidth="1"/>
    <col min="4615" max="4615" width="5" style="44" customWidth="1"/>
    <col min="4616" max="4616" width="4.42578125" style="44" customWidth="1"/>
    <col min="4617" max="4617" width="5" style="44" customWidth="1"/>
    <col min="4618" max="4620" width="3.28515625" style="44" customWidth="1"/>
    <col min="4621" max="4621" width="5" style="44" customWidth="1"/>
    <col min="4622" max="4622" width="3.28515625" style="44" customWidth="1"/>
    <col min="4623" max="4623" width="5" style="44" customWidth="1"/>
    <col min="4624" max="4625" width="3.28515625" style="44" customWidth="1"/>
    <col min="4626" max="4626" width="2.28515625" style="44" customWidth="1"/>
    <col min="4627" max="4627" width="7.42578125" style="44" customWidth="1"/>
    <col min="4628" max="4629" width="9.140625" style="44"/>
    <col min="4630" max="4630" width="21.7109375" style="44" customWidth="1"/>
    <col min="4631" max="4864" width="9.140625" style="44"/>
    <col min="4865" max="4865" width="13.5703125" style="44" customWidth="1"/>
    <col min="4866" max="4866" width="11" style="44" customWidth="1"/>
    <col min="4867" max="4867" width="3.28515625" style="44" customWidth="1"/>
    <col min="4868" max="4868" width="9.140625" style="44"/>
    <col min="4869" max="4869" width="2.28515625" style="44" customWidth="1"/>
    <col min="4870" max="4870" width="3.28515625" style="44" customWidth="1"/>
    <col min="4871" max="4871" width="5" style="44" customWidth="1"/>
    <col min="4872" max="4872" width="4.42578125" style="44" customWidth="1"/>
    <col min="4873" max="4873" width="5" style="44" customWidth="1"/>
    <col min="4874" max="4876" width="3.28515625" style="44" customWidth="1"/>
    <col min="4877" max="4877" width="5" style="44" customWidth="1"/>
    <col min="4878" max="4878" width="3.28515625" style="44" customWidth="1"/>
    <col min="4879" max="4879" width="5" style="44" customWidth="1"/>
    <col min="4880" max="4881" width="3.28515625" style="44" customWidth="1"/>
    <col min="4882" max="4882" width="2.28515625" style="44" customWidth="1"/>
    <col min="4883" max="4883" width="7.42578125" style="44" customWidth="1"/>
    <col min="4884" max="4885" width="9.140625" style="44"/>
    <col min="4886" max="4886" width="21.7109375" style="44" customWidth="1"/>
    <col min="4887" max="5120" width="9.140625" style="44"/>
    <col min="5121" max="5121" width="13.5703125" style="44" customWidth="1"/>
    <col min="5122" max="5122" width="11" style="44" customWidth="1"/>
    <col min="5123" max="5123" width="3.28515625" style="44" customWidth="1"/>
    <col min="5124" max="5124" width="9.140625" style="44"/>
    <col min="5125" max="5125" width="2.28515625" style="44" customWidth="1"/>
    <col min="5126" max="5126" width="3.28515625" style="44" customWidth="1"/>
    <col min="5127" max="5127" width="5" style="44" customWidth="1"/>
    <col min="5128" max="5128" width="4.42578125" style="44" customWidth="1"/>
    <col min="5129" max="5129" width="5" style="44" customWidth="1"/>
    <col min="5130" max="5132" width="3.28515625" style="44" customWidth="1"/>
    <col min="5133" max="5133" width="5" style="44" customWidth="1"/>
    <col min="5134" max="5134" width="3.28515625" style="44" customWidth="1"/>
    <col min="5135" max="5135" width="5" style="44" customWidth="1"/>
    <col min="5136" max="5137" width="3.28515625" style="44" customWidth="1"/>
    <col min="5138" max="5138" width="2.28515625" style="44" customWidth="1"/>
    <col min="5139" max="5139" width="7.42578125" style="44" customWidth="1"/>
    <col min="5140" max="5141" width="9.140625" style="44"/>
    <col min="5142" max="5142" width="21.7109375" style="44" customWidth="1"/>
    <col min="5143" max="5376" width="9.140625" style="44"/>
    <col min="5377" max="5377" width="13.5703125" style="44" customWidth="1"/>
    <col min="5378" max="5378" width="11" style="44" customWidth="1"/>
    <col min="5379" max="5379" width="3.28515625" style="44" customWidth="1"/>
    <col min="5380" max="5380" width="9.140625" style="44"/>
    <col min="5381" max="5381" width="2.28515625" style="44" customWidth="1"/>
    <col min="5382" max="5382" width="3.28515625" style="44" customWidth="1"/>
    <col min="5383" max="5383" width="5" style="44" customWidth="1"/>
    <col min="5384" max="5384" width="4.42578125" style="44" customWidth="1"/>
    <col min="5385" max="5385" width="5" style="44" customWidth="1"/>
    <col min="5386" max="5388" width="3.28515625" style="44" customWidth="1"/>
    <col min="5389" max="5389" width="5" style="44" customWidth="1"/>
    <col min="5390" max="5390" width="3.28515625" style="44" customWidth="1"/>
    <col min="5391" max="5391" width="5" style="44" customWidth="1"/>
    <col min="5392" max="5393" width="3.28515625" style="44" customWidth="1"/>
    <col min="5394" max="5394" width="2.28515625" style="44" customWidth="1"/>
    <col min="5395" max="5395" width="7.42578125" style="44" customWidth="1"/>
    <col min="5396" max="5397" width="9.140625" style="44"/>
    <col min="5398" max="5398" width="21.7109375" style="44" customWidth="1"/>
    <col min="5399" max="5632" width="9.140625" style="44"/>
    <col min="5633" max="5633" width="13.5703125" style="44" customWidth="1"/>
    <col min="5634" max="5634" width="11" style="44" customWidth="1"/>
    <col min="5635" max="5635" width="3.28515625" style="44" customWidth="1"/>
    <col min="5636" max="5636" width="9.140625" style="44"/>
    <col min="5637" max="5637" width="2.28515625" style="44" customWidth="1"/>
    <col min="5638" max="5638" width="3.28515625" style="44" customWidth="1"/>
    <col min="5639" max="5639" width="5" style="44" customWidth="1"/>
    <col min="5640" max="5640" width="4.42578125" style="44" customWidth="1"/>
    <col min="5641" max="5641" width="5" style="44" customWidth="1"/>
    <col min="5642" max="5644" width="3.28515625" style="44" customWidth="1"/>
    <col min="5645" max="5645" width="5" style="44" customWidth="1"/>
    <col min="5646" max="5646" width="3.28515625" style="44" customWidth="1"/>
    <col min="5647" max="5647" width="5" style="44" customWidth="1"/>
    <col min="5648" max="5649" width="3.28515625" style="44" customWidth="1"/>
    <col min="5650" max="5650" width="2.28515625" style="44" customWidth="1"/>
    <col min="5651" max="5651" width="7.42578125" style="44" customWidth="1"/>
    <col min="5652" max="5653" width="9.140625" style="44"/>
    <col min="5654" max="5654" width="21.7109375" style="44" customWidth="1"/>
    <col min="5655" max="5888" width="9.140625" style="44"/>
    <col min="5889" max="5889" width="13.5703125" style="44" customWidth="1"/>
    <col min="5890" max="5890" width="11" style="44" customWidth="1"/>
    <col min="5891" max="5891" width="3.28515625" style="44" customWidth="1"/>
    <col min="5892" max="5892" width="9.140625" style="44"/>
    <col min="5893" max="5893" width="2.28515625" style="44" customWidth="1"/>
    <col min="5894" max="5894" width="3.28515625" style="44" customWidth="1"/>
    <col min="5895" max="5895" width="5" style="44" customWidth="1"/>
    <col min="5896" max="5896" width="4.42578125" style="44" customWidth="1"/>
    <col min="5897" max="5897" width="5" style="44" customWidth="1"/>
    <col min="5898" max="5900" width="3.28515625" style="44" customWidth="1"/>
    <col min="5901" max="5901" width="5" style="44" customWidth="1"/>
    <col min="5902" max="5902" width="3.28515625" style="44" customWidth="1"/>
    <col min="5903" max="5903" width="5" style="44" customWidth="1"/>
    <col min="5904" max="5905" width="3.28515625" style="44" customWidth="1"/>
    <col min="5906" max="5906" width="2.28515625" style="44" customWidth="1"/>
    <col min="5907" max="5907" width="7.42578125" style="44" customWidth="1"/>
    <col min="5908" max="5909" width="9.140625" style="44"/>
    <col min="5910" max="5910" width="21.7109375" style="44" customWidth="1"/>
    <col min="5911" max="6144" width="9.140625" style="44"/>
    <col min="6145" max="6145" width="13.5703125" style="44" customWidth="1"/>
    <col min="6146" max="6146" width="11" style="44" customWidth="1"/>
    <col min="6147" max="6147" width="3.28515625" style="44" customWidth="1"/>
    <col min="6148" max="6148" width="9.140625" style="44"/>
    <col min="6149" max="6149" width="2.28515625" style="44" customWidth="1"/>
    <col min="6150" max="6150" width="3.28515625" style="44" customWidth="1"/>
    <col min="6151" max="6151" width="5" style="44" customWidth="1"/>
    <col min="6152" max="6152" width="4.42578125" style="44" customWidth="1"/>
    <col min="6153" max="6153" width="5" style="44" customWidth="1"/>
    <col min="6154" max="6156" width="3.28515625" style="44" customWidth="1"/>
    <col min="6157" max="6157" width="5" style="44" customWidth="1"/>
    <col min="6158" max="6158" width="3.28515625" style="44" customWidth="1"/>
    <col min="6159" max="6159" width="5" style="44" customWidth="1"/>
    <col min="6160" max="6161" width="3.28515625" style="44" customWidth="1"/>
    <col min="6162" max="6162" width="2.28515625" style="44" customWidth="1"/>
    <col min="6163" max="6163" width="7.42578125" style="44" customWidth="1"/>
    <col min="6164" max="6165" width="9.140625" style="44"/>
    <col min="6166" max="6166" width="21.7109375" style="44" customWidth="1"/>
    <col min="6167" max="6400" width="9.140625" style="44"/>
    <col min="6401" max="6401" width="13.5703125" style="44" customWidth="1"/>
    <col min="6402" max="6402" width="11" style="44" customWidth="1"/>
    <col min="6403" max="6403" width="3.28515625" style="44" customWidth="1"/>
    <col min="6404" max="6404" width="9.140625" style="44"/>
    <col min="6405" max="6405" width="2.28515625" style="44" customWidth="1"/>
    <col min="6406" max="6406" width="3.28515625" style="44" customWidth="1"/>
    <col min="6407" max="6407" width="5" style="44" customWidth="1"/>
    <col min="6408" max="6408" width="4.42578125" style="44" customWidth="1"/>
    <col min="6409" max="6409" width="5" style="44" customWidth="1"/>
    <col min="6410" max="6412" width="3.28515625" style="44" customWidth="1"/>
    <col min="6413" max="6413" width="5" style="44" customWidth="1"/>
    <col min="6414" max="6414" width="3.28515625" style="44" customWidth="1"/>
    <col min="6415" max="6415" width="5" style="44" customWidth="1"/>
    <col min="6416" max="6417" width="3.28515625" style="44" customWidth="1"/>
    <col min="6418" max="6418" width="2.28515625" style="44" customWidth="1"/>
    <col min="6419" max="6419" width="7.42578125" style="44" customWidth="1"/>
    <col min="6420" max="6421" width="9.140625" style="44"/>
    <col min="6422" max="6422" width="21.7109375" style="44" customWidth="1"/>
    <col min="6423" max="6656" width="9.140625" style="44"/>
    <col min="6657" max="6657" width="13.5703125" style="44" customWidth="1"/>
    <col min="6658" max="6658" width="11" style="44" customWidth="1"/>
    <col min="6659" max="6659" width="3.28515625" style="44" customWidth="1"/>
    <col min="6660" max="6660" width="9.140625" style="44"/>
    <col min="6661" max="6661" width="2.28515625" style="44" customWidth="1"/>
    <col min="6662" max="6662" width="3.28515625" style="44" customWidth="1"/>
    <col min="6663" max="6663" width="5" style="44" customWidth="1"/>
    <col min="6664" max="6664" width="4.42578125" style="44" customWidth="1"/>
    <col min="6665" max="6665" width="5" style="44" customWidth="1"/>
    <col min="6666" max="6668" width="3.28515625" style="44" customWidth="1"/>
    <col min="6669" max="6669" width="5" style="44" customWidth="1"/>
    <col min="6670" max="6670" width="3.28515625" style="44" customWidth="1"/>
    <col min="6671" max="6671" width="5" style="44" customWidth="1"/>
    <col min="6672" max="6673" width="3.28515625" style="44" customWidth="1"/>
    <col min="6674" max="6674" width="2.28515625" style="44" customWidth="1"/>
    <col min="6675" max="6675" width="7.42578125" style="44" customWidth="1"/>
    <col min="6676" max="6677" width="9.140625" style="44"/>
    <col min="6678" max="6678" width="21.7109375" style="44" customWidth="1"/>
    <col min="6679" max="6912" width="9.140625" style="44"/>
    <col min="6913" max="6913" width="13.5703125" style="44" customWidth="1"/>
    <col min="6914" max="6914" width="11" style="44" customWidth="1"/>
    <col min="6915" max="6915" width="3.28515625" style="44" customWidth="1"/>
    <col min="6916" max="6916" width="9.140625" style="44"/>
    <col min="6917" max="6917" width="2.28515625" style="44" customWidth="1"/>
    <col min="6918" max="6918" width="3.28515625" style="44" customWidth="1"/>
    <col min="6919" max="6919" width="5" style="44" customWidth="1"/>
    <col min="6920" max="6920" width="4.42578125" style="44" customWidth="1"/>
    <col min="6921" max="6921" width="5" style="44" customWidth="1"/>
    <col min="6922" max="6924" width="3.28515625" style="44" customWidth="1"/>
    <col min="6925" max="6925" width="5" style="44" customWidth="1"/>
    <col min="6926" max="6926" width="3.28515625" style="44" customWidth="1"/>
    <col min="6927" max="6927" width="5" style="44" customWidth="1"/>
    <col min="6928" max="6929" width="3.28515625" style="44" customWidth="1"/>
    <col min="6930" max="6930" width="2.28515625" style="44" customWidth="1"/>
    <col min="6931" max="6931" width="7.42578125" style="44" customWidth="1"/>
    <col min="6932" max="6933" width="9.140625" style="44"/>
    <col min="6934" max="6934" width="21.7109375" style="44" customWidth="1"/>
    <col min="6935" max="7168" width="9.140625" style="44"/>
    <col min="7169" max="7169" width="13.5703125" style="44" customWidth="1"/>
    <col min="7170" max="7170" width="11" style="44" customWidth="1"/>
    <col min="7171" max="7171" width="3.28515625" style="44" customWidth="1"/>
    <col min="7172" max="7172" width="9.140625" style="44"/>
    <col min="7173" max="7173" width="2.28515625" style="44" customWidth="1"/>
    <col min="7174" max="7174" width="3.28515625" style="44" customWidth="1"/>
    <col min="7175" max="7175" width="5" style="44" customWidth="1"/>
    <col min="7176" max="7176" width="4.42578125" style="44" customWidth="1"/>
    <col min="7177" max="7177" width="5" style="44" customWidth="1"/>
    <col min="7178" max="7180" width="3.28515625" style="44" customWidth="1"/>
    <col min="7181" max="7181" width="5" style="44" customWidth="1"/>
    <col min="7182" max="7182" width="3.28515625" style="44" customWidth="1"/>
    <col min="7183" max="7183" width="5" style="44" customWidth="1"/>
    <col min="7184" max="7185" width="3.28515625" style="44" customWidth="1"/>
    <col min="7186" max="7186" width="2.28515625" style="44" customWidth="1"/>
    <col min="7187" max="7187" width="7.42578125" style="44" customWidth="1"/>
    <col min="7188" max="7189" width="9.140625" style="44"/>
    <col min="7190" max="7190" width="21.7109375" style="44" customWidth="1"/>
    <col min="7191" max="7424" width="9.140625" style="44"/>
    <col min="7425" max="7425" width="13.5703125" style="44" customWidth="1"/>
    <col min="7426" max="7426" width="11" style="44" customWidth="1"/>
    <col min="7427" max="7427" width="3.28515625" style="44" customWidth="1"/>
    <col min="7428" max="7428" width="9.140625" style="44"/>
    <col min="7429" max="7429" width="2.28515625" style="44" customWidth="1"/>
    <col min="7430" max="7430" width="3.28515625" style="44" customWidth="1"/>
    <col min="7431" max="7431" width="5" style="44" customWidth="1"/>
    <col min="7432" max="7432" width="4.42578125" style="44" customWidth="1"/>
    <col min="7433" max="7433" width="5" style="44" customWidth="1"/>
    <col min="7434" max="7436" width="3.28515625" style="44" customWidth="1"/>
    <col min="7437" max="7437" width="5" style="44" customWidth="1"/>
    <col min="7438" max="7438" width="3.28515625" style="44" customWidth="1"/>
    <col min="7439" max="7439" width="5" style="44" customWidth="1"/>
    <col min="7440" max="7441" width="3.28515625" style="44" customWidth="1"/>
    <col min="7442" max="7442" width="2.28515625" style="44" customWidth="1"/>
    <col min="7443" max="7443" width="7.42578125" style="44" customWidth="1"/>
    <col min="7444" max="7445" width="9.140625" style="44"/>
    <col min="7446" max="7446" width="21.7109375" style="44" customWidth="1"/>
    <col min="7447" max="7680" width="9.140625" style="44"/>
    <col min="7681" max="7681" width="13.5703125" style="44" customWidth="1"/>
    <col min="7682" max="7682" width="11" style="44" customWidth="1"/>
    <col min="7683" max="7683" width="3.28515625" style="44" customWidth="1"/>
    <col min="7684" max="7684" width="9.140625" style="44"/>
    <col min="7685" max="7685" width="2.28515625" style="44" customWidth="1"/>
    <col min="7686" max="7686" width="3.28515625" style="44" customWidth="1"/>
    <col min="7687" max="7687" width="5" style="44" customWidth="1"/>
    <col min="7688" max="7688" width="4.42578125" style="44" customWidth="1"/>
    <col min="7689" max="7689" width="5" style="44" customWidth="1"/>
    <col min="7690" max="7692" width="3.28515625" style="44" customWidth="1"/>
    <col min="7693" max="7693" width="5" style="44" customWidth="1"/>
    <col min="7694" max="7694" width="3.28515625" style="44" customWidth="1"/>
    <col min="7695" max="7695" width="5" style="44" customWidth="1"/>
    <col min="7696" max="7697" width="3.28515625" style="44" customWidth="1"/>
    <col min="7698" max="7698" width="2.28515625" style="44" customWidth="1"/>
    <col min="7699" max="7699" width="7.42578125" style="44" customWidth="1"/>
    <col min="7700" max="7701" width="9.140625" style="44"/>
    <col min="7702" max="7702" width="21.7109375" style="44" customWidth="1"/>
    <col min="7703" max="7936" width="9.140625" style="44"/>
    <col min="7937" max="7937" width="13.5703125" style="44" customWidth="1"/>
    <col min="7938" max="7938" width="11" style="44" customWidth="1"/>
    <col min="7939" max="7939" width="3.28515625" style="44" customWidth="1"/>
    <col min="7940" max="7940" width="9.140625" style="44"/>
    <col min="7941" max="7941" width="2.28515625" style="44" customWidth="1"/>
    <col min="7942" max="7942" width="3.28515625" style="44" customWidth="1"/>
    <col min="7943" max="7943" width="5" style="44" customWidth="1"/>
    <col min="7944" max="7944" width="4.42578125" style="44" customWidth="1"/>
    <col min="7945" max="7945" width="5" style="44" customWidth="1"/>
    <col min="7946" max="7948" width="3.28515625" style="44" customWidth="1"/>
    <col min="7949" max="7949" width="5" style="44" customWidth="1"/>
    <col min="7950" max="7950" width="3.28515625" style="44" customWidth="1"/>
    <col min="7951" max="7951" width="5" style="44" customWidth="1"/>
    <col min="7952" max="7953" width="3.28515625" style="44" customWidth="1"/>
    <col min="7954" max="7954" width="2.28515625" style="44" customWidth="1"/>
    <col min="7955" max="7955" width="7.42578125" style="44" customWidth="1"/>
    <col min="7956" max="7957" width="9.140625" style="44"/>
    <col min="7958" max="7958" width="21.7109375" style="44" customWidth="1"/>
    <col min="7959" max="8192" width="9.140625" style="44"/>
    <col min="8193" max="8193" width="13.5703125" style="44" customWidth="1"/>
    <col min="8194" max="8194" width="11" style="44" customWidth="1"/>
    <col min="8195" max="8195" width="3.28515625" style="44" customWidth="1"/>
    <col min="8196" max="8196" width="9.140625" style="44"/>
    <col min="8197" max="8197" width="2.28515625" style="44" customWidth="1"/>
    <col min="8198" max="8198" width="3.28515625" style="44" customWidth="1"/>
    <col min="8199" max="8199" width="5" style="44" customWidth="1"/>
    <col min="8200" max="8200" width="4.42578125" style="44" customWidth="1"/>
    <col min="8201" max="8201" width="5" style="44" customWidth="1"/>
    <col min="8202" max="8204" width="3.28515625" style="44" customWidth="1"/>
    <col min="8205" max="8205" width="5" style="44" customWidth="1"/>
    <col min="8206" max="8206" width="3.28515625" style="44" customWidth="1"/>
    <col min="8207" max="8207" width="5" style="44" customWidth="1"/>
    <col min="8208" max="8209" width="3.28515625" style="44" customWidth="1"/>
    <col min="8210" max="8210" width="2.28515625" style="44" customWidth="1"/>
    <col min="8211" max="8211" width="7.42578125" style="44" customWidth="1"/>
    <col min="8212" max="8213" width="9.140625" style="44"/>
    <col min="8214" max="8214" width="21.7109375" style="44" customWidth="1"/>
    <col min="8215" max="8448" width="9.140625" style="44"/>
    <col min="8449" max="8449" width="13.5703125" style="44" customWidth="1"/>
    <col min="8450" max="8450" width="11" style="44" customWidth="1"/>
    <col min="8451" max="8451" width="3.28515625" style="44" customWidth="1"/>
    <col min="8452" max="8452" width="9.140625" style="44"/>
    <col min="8453" max="8453" width="2.28515625" style="44" customWidth="1"/>
    <col min="8454" max="8454" width="3.28515625" style="44" customWidth="1"/>
    <col min="8455" max="8455" width="5" style="44" customWidth="1"/>
    <col min="8456" max="8456" width="4.42578125" style="44" customWidth="1"/>
    <col min="8457" max="8457" width="5" style="44" customWidth="1"/>
    <col min="8458" max="8460" width="3.28515625" style="44" customWidth="1"/>
    <col min="8461" max="8461" width="5" style="44" customWidth="1"/>
    <col min="8462" max="8462" width="3.28515625" style="44" customWidth="1"/>
    <col min="8463" max="8463" width="5" style="44" customWidth="1"/>
    <col min="8464" max="8465" width="3.28515625" style="44" customWidth="1"/>
    <col min="8466" max="8466" width="2.28515625" style="44" customWidth="1"/>
    <col min="8467" max="8467" width="7.42578125" style="44" customWidth="1"/>
    <col min="8468" max="8469" width="9.140625" style="44"/>
    <col min="8470" max="8470" width="21.7109375" style="44" customWidth="1"/>
    <col min="8471" max="8704" width="9.140625" style="44"/>
    <col min="8705" max="8705" width="13.5703125" style="44" customWidth="1"/>
    <col min="8706" max="8706" width="11" style="44" customWidth="1"/>
    <col min="8707" max="8707" width="3.28515625" style="44" customWidth="1"/>
    <col min="8708" max="8708" width="9.140625" style="44"/>
    <col min="8709" max="8709" width="2.28515625" style="44" customWidth="1"/>
    <col min="8710" max="8710" width="3.28515625" style="44" customWidth="1"/>
    <col min="8711" max="8711" width="5" style="44" customWidth="1"/>
    <col min="8712" max="8712" width="4.42578125" style="44" customWidth="1"/>
    <col min="8713" max="8713" width="5" style="44" customWidth="1"/>
    <col min="8714" max="8716" width="3.28515625" style="44" customWidth="1"/>
    <col min="8717" max="8717" width="5" style="44" customWidth="1"/>
    <col min="8718" max="8718" width="3.28515625" style="44" customWidth="1"/>
    <col min="8719" max="8719" width="5" style="44" customWidth="1"/>
    <col min="8720" max="8721" width="3.28515625" style="44" customWidth="1"/>
    <col min="8722" max="8722" width="2.28515625" style="44" customWidth="1"/>
    <col min="8723" max="8723" width="7.42578125" style="44" customWidth="1"/>
    <col min="8724" max="8725" width="9.140625" style="44"/>
    <col min="8726" max="8726" width="21.7109375" style="44" customWidth="1"/>
    <col min="8727" max="8960" width="9.140625" style="44"/>
    <col min="8961" max="8961" width="13.5703125" style="44" customWidth="1"/>
    <col min="8962" max="8962" width="11" style="44" customWidth="1"/>
    <col min="8963" max="8963" width="3.28515625" style="44" customWidth="1"/>
    <col min="8964" max="8964" width="9.140625" style="44"/>
    <col min="8965" max="8965" width="2.28515625" style="44" customWidth="1"/>
    <col min="8966" max="8966" width="3.28515625" style="44" customWidth="1"/>
    <col min="8967" max="8967" width="5" style="44" customWidth="1"/>
    <col min="8968" max="8968" width="4.42578125" style="44" customWidth="1"/>
    <col min="8969" max="8969" width="5" style="44" customWidth="1"/>
    <col min="8970" max="8972" width="3.28515625" style="44" customWidth="1"/>
    <col min="8973" max="8973" width="5" style="44" customWidth="1"/>
    <col min="8974" max="8974" width="3.28515625" style="44" customWidth="1"/>
    <col min="8975" max="8975" width="5" style="44" customWidth="1"/>
    <col min="8976" max="8977" width="3.28515625" style="44" customWidth="1"/>
    <col min="8978" max="8978" width="2.28515625" style="44" customWidth="1"/>
    <col min="8979" max="8979" width="7.42578125" style="44" customWidth="1"/>
    <col min="8980" max="8981" width="9.140625" style="44"/>
    <col min="8982" max="8982" width="21.7109375" style="44" customWidth="1"/>
    <col min="8983" max="9216" width="9.140625" style="44"/>
    <col min="9217" max="9217" width="13.5703125" style="44" customWidth="1"/>
    <col min="9218" max="9218" width="11" style="44" customWidth="1"/>
    <col min="9219" max="9219" width="3.28515625" style="44" customWidth="1"/>
    <col min="9220" max="9220" width="9.140625" style="44"/>
    <col min="9221" max="9221" width="2.28515625" style="44" customWidth="1"/>
    <col min="9222" max="9222" width="3.28515625" style="44" customWidth="1"/>
    <col min="9223" max="9223" width="5" style="44" customWidth="1"/>
    <col min="9224" max="9224" width="4.42578125" style="44" customWidth="1"/>
    <col min="9225" max="9225" width="5" style="44" customWidth="1"/>
    <col min="9226" max="9228" width="3.28515625" style="44" customWidth="1"/>
    <col min="9229" max="9229" width="5" style="44" customWidth="1"/>
    <col min="9230" max="9230" width="3.28515625" style="44" customWidth="1"/>
    <col min="9231" max="9231" width="5" style="44" customWidth="1"/>
    <col min="9232" max="9233" width="3.28515625" style="44" customWidth="1"/>
    <col min="9234" max="9234" width="2.28515625" style="44" customWidth="1"/>
    <col min="9235" max="9235" width="7.42578125" style="44" customWidth="1"/>
    <col min="9236" max="9237" width="9.140625" style="44"/>
    <col min="9238" max="9238" width="21.7109375" style="44" customWidth="1"/>
    <col min="9239" max="9472" width="9.140625" style="44"/>
    <col min="9473" max="9473" width="13.5703125" style="44" customWidth="1"/>
    <col min="9474" max="9474" width="11" style="44" customWidth="1"/>
    <col min="9475" max="9475" width="3.28515625" style="44" customWidth="1"/>
    <col min="9476" max="9476" width="9.140625" style="44"/>
    <col min="9477" max="9477" width="2.28515625" style="44" customWidth="1"/>
    <col min="9478" max="9478" width="3.28515625" style="44" customWidth="1"/>
    <col min="9479" max="9479" width="5" style="44" customWidth="1"/>
    <col min="9480" max="9480" width="4.42578125" style="44" customWidth="1"/>
    <col min="9481" max="9481" width="5" style="44" customWidth="1"/>
    <col min="9482" max="9484" width="3.28515625" style="44" customWidth="1"/>
    <col min="9485" max="9485" width="5" style="44" customWidth="1"/>
    <col min="9486" max="9486" width="3.28515625" style="44" customWidth="1"/>
    <col min="9487" max="9487" width="5" style="44" customWidth="1"/>
    <col min="9488" max="9489" width="3.28515625" style="44" customWidth="1"/>
    <col min="9490" max="9490" width="2.28515625" style="44" customWidth="1"/>
    <col min="9491" max="9491" width="7.42578125" style="44" customWidth="1"/>
    <col min="9492" max="9493" width="9.140625" style="44"/>
    <col min="9494" max="9494" width="21.7109375" style="44" customWidth="1"/>
    <col min="9495" max="9728" width="9.140625" style="44"/>
    <col min="9729" max="9729" width="13.5703125" style="44" customWidth="1"/>
    <col min="9730" max="9730" width="11" style="44" customWidth="1"/>
    <col min="9731" max="9731" width="3.28515625" style="44" customWidth="1"/>
    <col min="9732" max="9732" width="9.140625" style="44"/>
    <col min="9733" max="9733" width="2.28515625" style="44" customWidth="1"/>
    <col min="9734" max="9734" width="3.28515625" style="44" customWidth="1"/>
    <col min="9735" max="9735" width="5" style="44" customWidth="1"/>
    <col min="9736" max="9736" width="4.42578125" style="44" customWidth="1"/>
    <col min="9737" max="9737" width="5" style="44" customWidth="1"/>
    <col min="9738" max="9740" width="3.28515625" style="44" customWidth="1"/>
    <col min="9741" max="9741" width="5" style="44" customWidth="1"/>
    <col min="9742" max="9742" width="3.28515625" style="44" customWidth="1"/>
    <col min="9743" max="9743" width="5" style="44" customWidth="1"/>
    <col min="9744" max="9745" width="3.28515625" style="44" customWidth="1"/>
    <col min="9746" max="9746" width="2.28515625" style="44" customWidth="1"/>
    <col min="9747" max="9747" width="7.42578125" style="44" customWidth="1"/>
    <col min="9748" max="9749" width="9.140625" style="44"/>
    <col min="9750" max="9750" width="21.7109375" style="44" customWidth="1"/>
    <col min="9751" max="9984" width="9.140625" style="44"/>
    <col min="9985" max="9985" width="13.5703125" style="44" customWidth="1"/>
    <col min="9986" max="9986" width="11" style="44" customWidth="1"/>
    <col min="9987" max="9987" width="3.28515625" style="44" customWidth="1"/>
    <col min="9988" max="9988" width="9.140625" style="44"/>
    <col min="9989" max="9989" width="2.28515625" style="44" customWidth="1"/>
    <col min="9990" max="9990" width="3.28515625" style="44" customWidth="1"/>
    <col min="9991" max="9991" width="5" style="44" customWidth="1"/>
    <col min="9992" max="9992" width="4.42578125" style="44" customWidth="1"/>
    <col min="9993" max="9993" width="5" style="44" customWidth="1"/>
    <col min="9994" max="9996" width="3.28515625" style="44" customWidth="1"/>
    <col min="9997" max="9997" width="5" style="44" customWidth="1"/>
    <col min="9998" max="9998" width="3.28515625" style="44" customWidth="1"/>
    <col min="9999" max="9999" width="5" style="44" customWidth="1"/>
    <col min="10000" max="10001" width="3.28515625" style="44" customWidth="1"/>
    <col min="10002" max="10002" width="2.28515625" style="44" customWidth="1"/>
    <col min="10003" max="10003" width="7.42578125" style="44" customWidth="1"/>
    <col min="10004" max="10005" width="9.140625" style="44"/>
    <col min="10006" max="10006" width="21.7109375" style="44" customWidth="1"/>
    <col min="10007" max="10240" width="9.140625" style="44"/>
    <col min="10241" max="10241" width="13.5703125" style="44" customWidth="1"/>
    <col min="10242" max="10242" width="11" style="44" customWidth="1"/>
    <col min="10243" max="10243" width="3.28515625" style="44" customWidth="1"/>
    <col min="10244" max="10244" width="9.140625" style="44"/>
    <col min="10245" max="10245" width="2.28515625" style="44" customWidth="1"/>
    <col min="10246" max="10246" width="3.28515625" style="44" customWidth="1"/>
    <col min="10247" max="10247" width="5" style="44" customWidth="1"/>
    <col min="10248" max="10248" width="4.42578125" style="44" customWidth="1"/>
    <col min="10249" max="10249" width="5" style="44" customWidth="1"/>
    <col min="10250" max="10252" width="3.28515625" style="44" customWidth="1"/>
    <col min="10253" max="10253" width="5" style="44" customWidth="1"/>
    <col min="10254" max="10254" width="3.28515625" style="44" customWidth="1"/>
    <col min="10255" max="10255" width="5" style="44" customWidth="1"/>
    <col min="10256" max="10257" width="3.28515625" style="44" customWidth="1"/>
    <col min="10258" max="10258" width="2.28515625" style="44" customWidth="1"/>
    <col min="10259" max="10259" width="7.42578125" style="44" customWidth="1"/>
    <col min="10260" max="10261" width="9.140625" style="44"/>
    <col min="10262" max="10262" width="21.7109375" style="44" customWidth="1"/>
    <col min="10263" max="10496" width="9.140625" style="44"/>
    <col min="10497" max="10497" width="13.5703125" style="44" customWidth="1"/>
    <col min="10498" max="10498" width="11" style="44" customWidth="1"/>
    <col min="10499" max="10499" width="3.28515625" style="44" customWidth="1"/>
    <col min="10500" max="10500" width="9.140625" style="44"/>
    <col min="10501" max="10501" width="2.28515625" style="44" customWidth="1"/>
    <col min="10502" max="10502" width="3.28515625" style="44" customWidth="1"/>
    <col min="10503" max="10503" width="5" style="44" customWidth="1"/>
    <col min="10504" max="10504" width="4.42578125" style="44" customWidth="1"/>
    <col min="10505" max="10505" width="5" style="44" customWidth="1"/>
    <col min="10506" max="10508" width="3.28515625" style="44" customWidth="1"/>
    <col min="10509" max="10509" width="5" style="44" customWidth="1"/>
    <col min="10510" max="10510" width="3.28515625" style="44" customWidth="1"/>
    <col min="10511" max="10511" width="5" style="44" customWidth="1"/>
    <col min="10512" max="10513" width="3.28515625" style="44" customWidth="1"/>
    <col min="10514" max="10514" width="2.28515625" style="44" customWidth="1"/>
    <col min="10515" max="10515" width="7.42578125" style="44" customWidth="1"/>
    <col min="10516" max="10517" width="9.140625" style="44"/>
    <col min="10518" max="10518" width="21.7109375" style="44" customWidth="1"/>
    <col min="10519" max="10752" width="9.140625" style="44"/>
    <col min="10753" max="10753" width="13.5703125" style="44" customWidth="1"/>
    <col min="10754" max="10754" width="11" style="44" customWidth="1"/>
    <col min="10755" max="10755" width="3.28515625" style="44" customWidth="1"/>
    <col min="10756" max="10756" width="9.140625" style="44"/>
    <col min="10757" max="10757" width="2.28515625" style="44" customWidth="1"/>
    <col min="10758" max="10758" width="3.28515625" style="44" customWidth="1"/>
    <col min="10759" max="10759" width="5" style="44" customWidth="1"/>
    <col min="10760" max="10760" width="4.42578125" style="44" customWidth="1"/>
    <col min="10761" max="10761" width="5" style="44" customWidth="1"/>
    <col min="10762" max="10764" width="3.28515625" style="44" customWidth="1"/>
    <col min="10765" max="10765" width="5" style="44" customWidth="1"/>
    <col min="10766" max="10766" width="3.28515625" style="44" customWidth="1"/>
    <col min="10767" max="10767" width="5" style="44" customWidth="1"/>
    <col min="10768" max="10769" width="3.28515625" style="44" customWidth="1"/>
    <col min="10770" max="10770" width="2.28515625" style="44" customWidth="1"/>
    <col min="10771" max="10771" width="7.42578125" style="44" customWidth="1"/>
    <col min="10772" max="10773" width="9.140625" style="44"/>
    <col min="10774" max="10774" width="21.7109375" style="44" customWidth="1"/>
    <col min="10775" max="11008" width="9.140625" style="44"/>
    <col min="11009" max="11009" width="13.5703125" style="44" customWidth="1"/>
    <col min="11010" max="11010" width="11" style="44" customWidth="1"/>
    <col min="11011" max="11011" width="3.28515625" style="44" customWidth="1"/>
    <col min="11012" max="11012" width="9.140625" style="44"/>
    <col min="11013" max="11013" width="2.28515625" style="44" customWidth="1"/>
    <col min="11014" max="11014" width="3.28515625" style="44" customWidth="1"/>
    <col min="11015" max="11015" width="5" style="44" customWidth="1"/>
    <col min="11016" max="11016" width="4.42578125" style="44" customWidth="1"/>
    <col min="11017" max="11017" width="5" style="44" customWidth="1"/>
    <col min="11018" max="11020" width="3.28515625" style="44" customWidth="1"/>
    <col min="11021" max="11021" width="5" style="44" customWidth="1"/>
    <col min="11022" max="11022" width="3.28515625" style="44" customWidth="1"/>
    <col min="11023" max="11023" width="5" style="44" customWidth="1"/>
    <col min="11024" max="11025" width="3.28515625" style="44" customWidth="1"/>
    <col min="11026" max="11026" width="2.28515625" style="44" customWidth="1"/>
    <col min="11027" max="11027" width="7.42578125" style="44" customWidth="1"/>
    <col min="11028" max="11029" width="9.140625" style="44"/>
    <col min="11030" max="11030" width="21.7109375" style="44" customWidth="1"/>
    <col min="11031" max="11264" width="9.140625" style="44"/>
    <col min="11265" max="11265" width="13.5703125" style="44" customWidth="1"/>
    <col min="11266" max="11266" width="11" style="44" customWidth="1"/>
    <col min="11267" max="11267" width="3.28515625" style="44" customWidth="1"/>
    <col min="11268" max="11268" width="9.140625" style="44"/>
    <col min="11269" max="11269" width="2.28515625" style="44" customWidth="1"/>
    <col min="11270" max="11270" width="3.28515625" style="44" customWidth="1"/>
    <col min="11271" max="11271" width="5" style="44" customWidth="1"/>
    <col min="11272" max="11272" width="4.42578125" style="44" customWidth="1"/>
    <col min="11273" max="11273" width="5" style="44" customWidth="1"/>
    <col min="11274" max="11276" width="3.28515625" style="44" customWidth="1"/>
    <col min="11277" max="11277" width="5" style="44" customWidth="1"/>
    <col min="11278" max="11278" width="3.28515625" style="44" customWidth="1"/>
    <col min="11279" max="11279" width="5" style="44" customWidth="1"/>
    <col min="11280" max="11281" width="3.28515625" style="44" customWidth="1"/>
    <col min="11282" max="11282" width="2.28515625" style="44" customWidth="1"/>
    <col min="11283" max="11283" width="7.42578125" style="44" customWidth="1"/>
    <col min="11284" max="11285" width="9.140625" style="44"/>
    <col min="11286" max="11286" width="21.7109375" style="44" customWidth="1"/>
    <col min="11287" max="11520" width="9.140625" style="44"/>
    <col min="11521" max="11521" width="13.5703125" style="44" customWidth="1"/>
    <col min="11522" max="11522" width="11" style="44" customWidth="1"/>
    <col min="11523" max="11523" width="3.28515625" style="44" customWidth="1"/>
    <col min="11524" max="11524" width="9.140625" style="44"/>
    <col min="11525" max="11525" width="2.28515625" style="44" customWidth="1"/>
    <col min="11526" max="11526" width="3.28515625" style="44" customWidth="1"/>
    <col min="11527" max="11527" width="5" style="44" customWidth="1"/>
    <col min="11528" max="11528" width="4.42578125" style="44" customWidth="1"/>
    <col min="11529" max="11529" width="5" style="44" customWidth="1"/>
    <col min="11530" max="11532" width="3.28515625" style="44" customWidth="1"/>
    <col min="11533" max="11533" width="5" style="44" customWidth="1"/>
    <col min="11534" max="11534" width="3.28515625" style="44" customWidth="1"/>
    <col min="11535" max="11535" width="5" style="44" customWidth="1"/>
    <col min="11536" max="11537" width="3.28515625" style="44" customWidth="1"/>
    <col min="11538" max="11538" width="2.28515625" style="44" customWidth="1"/>
    <col min="11539" max="11539" width="7.42578125" style="44" customWidth="1"/>
    <col min="11540" max="11541" width="9.140625" style="44"/>
    <col min="11542" max="11542" width="21.7109375" style="44" customWidth="1"/>
    <col min="11543" max="11776" width="9.140625" style="44"/>
    <col min="11777" max="11777" width="13.5703125" style="44" customWidth="1"/>
    <col min="11778" max="11778" width="11" style="44" customWidth="1"/>
    <col min="11779" max="11779" width="3.28515625" style="44" customWidth="1"/>
    <col min="11780" max="11780" width="9.140625" style="44"/>
    <col min="11781" max="11781" width="2.28515625" style="44" customWidth="1"/>
    <col min="11782" max="11782" width="3.28515625" style="44" customWidth="1"/>
    <col min="11783" max="11783" width="5" style="44" customWidth="1"/>
    <col min="11784" max="11784" width="4.42578125" style="44" customWidth="1"/>
    <col min="11785" max="11785" width="5" style="44" customWidth="1"/>
    <col min="11786" max="11788" width="3.28515625" style="44" customWidth="1"/>
    <col min="11789" max="11789" width="5" style="44" customWidth="1"/>
    <col min="11790" max="11790" width="3.28515625" style="44" customWidth="1"/>
    <col min="11791" max="11791" width="5" style="44" customWidth="1"/>
    <col min="11792" max="11793" width="3.28515625" style="44" customWidth="1"/>
    <col min="11794" max="11794" width="2.28515625" style="44" customWidth="1"/>
    <col min="11795" max="11795" width="7.42578125" style="44" customWidth="1"/>
    <col min="11796" max="11797" width="9.140625" style="44"/>
    <col min="11798" max="11798" width="21.7109375" style="44" customWidth="1"/>
    <col min="11799" max="12032" width="9.140625" style="44"/>
    <col min="12033" max="12033" width="13.5703125" style="44" customWidth="1"/>
    <col min="12034" max="12034" width="11" style="44" customWidth="1"/>
    <col min="12035" max="12035" width="3.28515625" style="44" customWidth="1"/>
    <col min="12036" max="12036" width="9.140625" style="44"/>
    <col min="12037" max="12037" width="2.28515625" style="44" customWidth="1"/>
    <col min="12038" max="12038" width="3.28515625" style="44" customWidth="1"/>
    <col min="12039" max="12039" width="5" style="44" customWidth="1"/>
    <col min="12040" max="12040" width="4.42578125" style="44" customWidth="1"/>
    <col min="12041" max="12041" width="5" style="44" customWidth="1"/>
    <col min="12042" max="12044" width="3.28515625" style="44" customWidth="1"/>
    <col min="12045" max="12045" width="5" style="44" customWidth="1"/>
    <col min="12046" max="12046" width="3.28515625" style="44" customWidth="1"/>
    <col min="12047" max="12047" width="5" style="44" customWidth="1"/>
    <col min="12048" max="12049" width="3.28515625" style="44" customWidth="1"/>
    <col min="12050" max="12050" width="2.28515625" style="44" customWidth="1"/>
    <col min="12051" max="12051" width="7.42578125" style="44" customWidth="1"/>
    <col min="12052" max="12053" width="9.140625" style="44"/>
    <col min="12054" max="12054" width="21.7109375" style="44" customWidth="1"/>
    <col min="12055" max="12288" width="9.140625" style="44"/>
    <col min="12289" max="12289" width="13.5703125" style="44" customWidth="1"/>
    <col min="12290" max="12290" width="11" style="44" customWidth="1"/>
    <col min="12291" max="12291" width="3.28515625" style="44" customWidth="1"/>
    <col min="12292" max="12292" width="9.140625" style="44"/>
    <col min="12293" max="12293" width="2.28515625" style="44" customWidth="1"/>
    <col min="12294" max="12294" width="3.28515625" style="44" customWidth="1"/>
    <col min="12295" max="12295" width="5" style="44" customWidth="1"/>
    <col min="12296" max="12296" width="4.42578125" style="44" customWidth="1"/>
    <col min="12297" max="12297" width="5" style="44" customWidth="1"/>
    <col min="12298" max="12300" width="3.28515625" style="44" customWidth="1"/>
    <col min="12301" max="12301" width="5" style="44" customWidth="1"/>
    <col min="12302" max="12302" width="3.28515625" style="44" customWidth="1"/>
    <col min="12303" max="12303" width="5" style="44" customWidth="1"/>
    <col min="12304" max="12305" width="3.28515625" style="44" customWidth="1"/>
    <col min="12306" max="12306" width="2.28515625" style="44" customWidth="1"/>
    <col min="12307" max="12307" width="7.42578125" style="44" customWidth="1"/>
    <col min="12308" max="12309" width="9.140625" style="44"/>
    <col min="12310" max="12310" width="21.7109375" style="44" customWidth="1"/>
    <col min="12311" max="12544" width="9.140625" style="44"/>
    <col min="12545" max="12545" width="13.5703125" style="44" customWidth="1"/>
    <col min="12546" max="12546" width="11" style="44" customWidth="1"/>
    <col min="12547" max="12547" width="3.28515625" style="44" customWidth="1"/>
    <col min="12548" max="12548" width="9.140625" style="44"/>
    <col min="12549" max="12549" width="2.28515625" style="44" customWidth="1"/>
    <col min="12550" max="12550" width="3.28515625" style="44" customWidth="1"/>
    <col min="12551" max="12551" width="5" style="44" customWidth="1"/>
    <col min="12552" max="12552" width="4.42578125" style="44" customWidth="1"/>
    <col min="12553" max="12553" width="5" style="44" customWidth="1"/>
    <col min="12554" max="12556" width="3.28515625" style="44" customWidth="1"/>
    <col min="12557" max="12557" width="5" style="44" customWidth="1"/>
    <col min="12558" max="12558" width="3.28515625" style="44" customWidth="1"/>
    <col min="12559" max="12559" width="5" style="44" customWidth="1"/>
    <col min="12560" max="12561" width="3.28515625" style="44" customWidth="1"/>
    <col min="12562" max="12562" width="2.28515625" style="44" customWidth="1"/>
    <col min="12563" max="12563" width="7.42578125" style="44" customWidth="1"/>
    <col min="12564" max="12565" width="9.140625" style="44"/>
    <col min="12566" max="12566" width="21.7109375" style="44" customWidth="1"/>
    <col min="12567" max="12800" width="9.140625" style="44"/>
    <col min="12801" max="12801" width="13.5703125" style="44" customWidth="1"/>
    <col min="12802" max="12802" width="11" style="44" customWidth="1"/>
    <col min="12803" max="12803" width="3.28515625" style="44" customWidth="1"/>
    <col min="12804" max="12804" width="9.140625" style="44"/>
    <col min="12805" max="12805" width="2.28515625" style="44" customWidth="1"/>
    <col min="12806" max="12806" width="3.28515625" style="44" customWidth="1"/>
    <col min="12807" max="12807" width="5" style="44" customWidth="1"/>
    <col min="12808" max="12808" width="4.42578125" style="44" customWidth="1"/>
    <col min="12809" max="12809" width="5" style="44" customWidth="1"/>
    <col min="12810" max="12812" width="3.28515625" style="44" customWidth="1"/>
    <col min="12813" max="12813" width="5" style="44" customWidth="1"/>
    <col min="12814" max="12814" width="3.28515625" style="44" customWidth="1"/>
    <col min="12815" max="12815" width="5" style="44" customWidth="1"/>
    <col min="12816" max="12817" width="3.28515625" style="44" customWidth="1"/>
    <col min="12818" max="12818" width="2.28515625" style="44" customWidth="1"/>
    <col min="12819" max="12819" width="7.42578125" style="44" customWidth="1"/>
    <col min="12820" max="12821" width="9.140625" style="44"/>
    <col min="12822" max="12822" width="21.7109375" style="44" customWidth="1"/>
    <col min="12823" max="13056" width="9.140625" style="44"/>
    <col min="13057" max="13057" width="13.5703125" style="44" customWidth="1"/>
    <col min="13058" max="13058" width="11" style="44" customWidth="1"/>
    <col min="13059" max="13059" width="3.28515625" style="44" customWidth="1"/>
    <col min="13060" max="13060" width="9.140625" style="44"/>
    <col min="13061" max="13061" width="2.28515625" style="44" customWidth="1"/>
    <col min="13062" max="13062" width="3.28515625" style="44" customWidth="1"/>
    <col min="13063" max="13063" width="5" style="44" customWidth="1"/>
    <col min="13064" max="13064" width="4.42578125" style="44" customWidth="1"/>
    <col min="13065" max="13065" width="5" style="44" customWidth="1"/>
    <col min="13066" max="13068" width="3.28515625" style="44" customWidth="1"/>
    <col min="13069" max="13069" width="5" style="44" customWidth="1"/>
    <col min="13070" max="13070" width="3.28515625" style="44" customWidth="1"/>
    <col min="13071" max="13071" width="5" style="44" customWidth="1"/>
    <col min="13072" max="13073" width="3.28515625" style="44" customWidth="1"/>
    <col min="13074" max="13074" width="2.28515625" style="44" customWidth="1"/>
    <col min="13075" max="13075" width="7.42578125" style="44" customWidth="1"/>
    <col min="13076" max="13077" width="9.140625" style="44"/>
    <col min="13078" max="13078" width="21.7109375" style="44" customWidth="1"/>
    <col min="13079" max="13312" width="9.140625" style="44"/>
    <col min="13313" max="13313" width="13.5703125" style="44" customWidth="1"/>
    <col min="13314" max="13314" width="11" style="44" customWidth="1"/>
    <col min="13315" max="13315" width="3.28515625" style="44" customWidth="1"/>
    <col min="13316" max="13316" width="9.140625" style="44"/>
    <col min="13317" max="13317" width="2.28515625" style="44" customWidth="1"/>
    <col min="13318" max="13318" width="3.28515625" style="44" customWidth="1"/>
    <col min="13319" max="13319" width="5" style="44" customWidth="1"/>
    <col min="13320" max="13320" width="4.42578125" style="44" customWidth="1"/>
    <col min="13321" max="13321" width="5" style="44" customWidth="1"/>
    <col min="13322" max="13324" width="3.28515625" style="44" customWidth="1"/>
    <col min="13325" max="13325" width="5" style="44" customWidth="1"/>
    <col min="13326" max="13326" width="3.28515625" style="44" customWidth="1"/>
    <col min="13327" max="13327" width="5" style="44" customWidth="1"/>
    <col min="13328" max="13329" width="3.28515625" style="44" customWidth="1"/>
    <col min="13330" max="13330" width="2.28515625" style="44" customWidth="1"/>
    <col min="13331" max="13331" width="7.42578125" style="44" customWidth="1"/>
    <col min="13332" max="13333" width="9.140625" style="44"/>
    <col min="13334" max="13334" width="21.7109375" style="44" customWidth="1"/>
    <col min="13335" max="13568" width="9.140625" style="44"/>
    <col min="13569" max="13569" width="13.5703125" style="44" customWidth="1"/>
    <col min="13570" max="13570" width="11" style="44" customWidth="1"/>
    <col min="13571" max="13571" width="3.28515625" style="44" customWidth="1"/>
    <col min="13572" max="13572" width="9.140625" style="44"/>
    <col min="13573" max="13573" width="2.28515625" style="44" customWidth="1"/>
    <col min="13574" max="13574" width="3.28515625" style="44" customWidth="1"/>
    <col min="13575" max="13575" width="5" style="44" customWidth="1"/>
    <col min="13576" max="13576" width="4.42578125" style="44" customWidth="1"/>
    <col min="13577" max="13577" width="5" style="44" customWidth="1"/>
    <col min="13578" max="13580" width="3.28515625" style="44" customWidth="1"/>
    <col min="13581" max="13581" width="5" style="44" customWidth="1"/>
    <col min="13582" max="13582" width="3.28515625" style="44" customWidth="1"/>
    <col min="13583" max="13583" width="5" style="44" customWidth="1"/>
    <col min="13584" max="13585" width="3.28515625" style="44" customWidth="1"/>
    <col min="13586" max="13586" width="2.28515625" style="44" customWidth="1"/>
    <col min="13587" max="13587" width="7.42578125" style="44" customWidth="1"/>
    <col min="13588" max="13589" width="9.140625" style="44"/>
    <col min="13590" max="13590" width="21.7109375" style="44" customWidth="1"/>
    <col min="13591" max="13824" width="9.140625" style="44"/>
    <col min="13825" max="13825" width="13.5703125" style="44" customWidth="1"/>
    <col min="13826" max="13826" width="11" style="44" customWidth="1"/>
    <col min="13827" max="13827" width="3.28515625" style="44" customWidth="1"/>
    <col min="13828" max="13828" width="9.140625" style="44"/>
    <col min="13829" max="13829" width="2.28515625" style="44" customWidth="1"/>
    <col min="13830" max="13830" width="3.28515625" style="44" customWidth="1"/>
    <col min="13831" max="13831" width="5" style="44" customWidth="1"/>
    <col min="13832" max="13832" width="4.42578125" style="44" customWidth="1"/>
    <col min="13833" max="13833" width="5" style="44" customWidth="1"/>
    <col min="13834" max="13836" width="3.28515625" style="44" customWidth="1"/>
    <col min="13837" max="13837" width="5" style="44" customWidth="1"/>
    <col min="13838" max="13838" width="3.28515625" style="44" customWidth="1"/>
    <col min="13839" max="13839" width="5" style="44" customWidth="1"/>
    <col min="13840" max="13841" width="3.28515625" style="44" customWidth="1"/>
    <col min="13842" max="13842" width="2.28515625" style="44" customWidth="1"/>
    <col min="13843" max="13843" width="7.42578125" style="44" customWidth="1"/>
    <col min="13844" max="13845" width="9.140625" style="44"/>
    <col min="13846" max="13846" width="21.7109375" style="44" customWidth="1"/>
    <col min="13847" max="14080" width="9.140625" style="44"/>
    <col min="14081" max="14081" width="13.5703125" style="44" customWidth="1"/>
    <col min="14082" max="14082" width="11" style="44" customWidth="1"/>
    <col min="14083" max="14083" width="3.28515625" style="44" customWidth="1"/>
    <col min="14084" max="14084" width="9.140625" style="44"/>
    <col min="14085" max="14085" width="2.28515625" style="44" customWidth="1"/>
    <col min="14086" max="14086" width="3.28515625" style="44" customWidth="1"/>
    <col min="14087" max="14087" width="5" style="44" customWidth="1"/>
    <col min="14088" max="14088" width="4.42578125" style="44" customWidth="1"/>
    <col min="14089" max="14089" width="5" style="44" customWidth="1"/>
    <col min="14090" max="14092" width="3.28515625" style="44" customWidth="1"/>
    <col min="14093" max="14093" width="5" style="44" customWidth="1"/>
    <col min="14094" max="14094" width="3.28515625" style="44" customWidth="1"/>
    <col min="14095" max="14095" width="5" style="44" customWidth="1"/>
    <col min="14096" max="14097" width="3.28515625" style="44" customWidth="1"/>
    <col min="14098" max="14098" width="2.28515625" style="44" customWidth="1"/>
    <col min="14099" max="14099" width="7.42578125" style="44" customWidth="1"/>
    <col min="14100" max="14101" width="9.140625" style="44"/>
    <col min="14102" max="14102" width="21.7109375" style="44" customWidth="1"/>
    <col min="14103" max="14336" width="9.140625" style="44"/>
    <col min="14337" max="14337" width="13.5703125" style="44" customWidth="1"/>
    <col min="14338" max="14338" width="11" style="44" customWidth="1"/>
    <col min="14339" max="14339" width="3.28515625" style="44" customWidth="1"/>
    <col min="14340" max="14340" width="9.140625" style="44"/>
    <col min="14341" max="14341" width="2.28515625" style="44" customWidth="1"/>
    <col min="14342" max="14342" width="3.28515625" style="44" customWidth="1"/>
    <col min="14343" max="14343" width="5" style="44" customWidth="1"/>
    <col min="14344" max="14344" width="4.42578125" style="44" customWidth="1"/>
    <col min="14345" max="14345" width="5" style="44" customWidth="1"/>
    <col min="14346" max="14348" width="3.28515625" style="44" customWidth="1"/>
    <col min="14349" max="14349" width="5" style="44" customWidth="1"/>
    <col min="14350" max="14350" width="3.28515625" style="44" customWidth="1"/>
    <col min="14351" max="14351" width="5" style="44" customWidth="1"/>
    <col min="14352" max="14353" width="3.28515625" style="44" customWidth="1"/>
    <col min="14354" max="14354" width="2.28515625" style="44" customWidth="1"/>
    <col min="14355" max="14355" width="7.42578125" style="44" customWidth="1"/>
    <col min="14356" max="14357" width="9.140625" style="44"/>
    <col min="14358" max="14358" width="21.7109375" style="44" customWidth="1"/>
    <col min="14359" max="14592" width="9.140625" style="44"/>
    <col min="14593" max="14593" width="13.5703125" style="44" customWidth="1"/>
    <col min="14594" max="14594" width="11" style="44" customWidth="1"/>
    <col min="14595" max="14595" width="3.28515625" style="44" customWidth="1"/>
    <col min="14596" max="14596" width="9.140625" style="44"/>
    <col min="14597" max="14597" width="2.28515625" style="44" customWidth="1"/>
    <col min="14598" max="14598" width="3.28515625" style="44" customWidth="1"/>
    <col min="14599" max="14599" width="5" style="44" customWidth="1"/>
    <col min="14600" max="14600" width="4.42578125" style="44" customWidth="1"/>
    <col min="14601" max="14601" width="5" style="44" customWidth="1"/>
    <col min="14602" max="14604" width="3.28515625" style="44" customWidth="1"/>
    <col min="14605" max="14605" width="5" style="44" customWidth="1"/>
    <col min="14606" max="14606" width="3.28515625" style="44" customWidth="1"/>
    <col min="14607" max="14607" width="5" style="44" customWidth="1"/>
    <col min="14608" max="14609" width="3.28515625" style="44" customWidth="1"/>
    <col min="14610" max="14610" width="2.28515625" style="44" customWidth="1"/>
    <col min="14611" max="14611" width="7.42578125" style="44" customWidth="1"/>
    <col min="14612" max="14613" width="9.140625" style="44"/>
    <col min="14614" max="14614" width="21.7109375" style="44" customWidth="1"/>
    <col min="14615" max="14848" width="9.140625" style="44"/>
    <col min="14849" max="14849" width="13.5703125" style="44" customWidth="1"/>
    <col min="14850" max="14850" width="11" style="44" customWidth="1"/>
    <col min="14851" max="14851" width="3.28515625" style="44" customWidth="1"/>
    <col min="14852" max="14852" width="9.140625" style="44"/>
    <col min="14853" max="14853" width="2.28515625" style="44" customWidth="1"/>
    <col min="14854" max="14854" width="3.28515625" style="44" customWidth="1"/>
    <col min="14855" max="14855" width="5" style="44" customWidth="1"/>
    <col min="14856" max="14856" width="4.42578125" style="44" customWidth="1"/>
    <col min="14857" max="14857" width="5" style="44" customWidth="1"/>
    <col min="14858" max="14860" width="3.28515625" style="44" customWidth="1"/>
    <col min="14861" max="14861" width="5" style="44" customWidth="1"/>
    <col min="14862" max="14862" width="3.28515625" style="44" customWidth="1"/>
    <col min="14863" max="14863" width="5" style="44" customWidth="1"/>
    <col min="14864" max="14865" width="3.28515625" style="44" customWidth="1"/>
    <col min="14866" max="14866" width="2.28515625" style="44" customWidth="1"/>
    <col min="14867" max="14867" width="7.42578125" style="44" customWidth="1"/>
    <col min="14868" max="14869" width="9.140625" style="44"/>
    <col min="14870" max="14870" width="21.7109375" style="44" customWidth="1"/>
    <col min="14871" max="15104" width="9.140625" style="44"/>
    <col min="15105" max="15105" width="13.5703125" style="44" customWidth="1"/>
    <col min="15106" max="15106" width="11" style="44" customWidth="1"/>
    <col min="15107" max="15107" width="3.28515625" style="44" customWidth="1"/>
    <col min="15108" max="15108" width="9.140625" style="44"/>
    <col min="15109" max="15109" width="2.28515625" style="44" customWidth="1"/>
    <col min="15110" max="15110" width="3.28515625" style="44" customWidth="1"/>
    <col min="15111" max="15111" width="5" style="44" customWidth="1"/>
    <col min="15112" max="15112" width="4.42578125" style="44" customWidth="1"/>
    <col min="15113" max="15113" width="5" style="44" customWidth="1"/>
    <col min="15114" max="15116" width="3.28515625" style="44" customWidth="1"/>
    <col min="15117" max="15117" width="5" style="44" customWidth="1"/>
    <col min="15118" max="15118" width="3.28515625" style="44" customWidth="1"/>
    <col min="15119" max="15119" width="5" style="44" customWidth="1"/>
    <col min="15120" max="15121" width="3.28515625" style="44" customWidth="1"/>
    <col min="15122" max="15122" width="2.28515625" style="44" customWidth="1"/>
    <col min="15123" max="15123" width="7.42578125" style="44" customWidth="1"/>
    <col min="15124" max="15125" width="9.140625" style="44"/>
    <col min="15126" max="15126" width="21.7109375" style="44" customWidth="1"/>
    <col min="15127" max="15360" width="9.140625" style="44"/>
    <col min="15361" max="15361" width="13.5703125" style="44" customWidth="1"/>
    <col min="15362" max="15362" width="11" style="44" customWidth="1"/>
    <col min="15363" max="15363" width="3.28515625" style="44" customWidth="1"/>
    <col min="15364" max="15364" width="9.140625" style="44"/>
    <col min="15365" max="15365" width="2.28515625" style="44" customWidth="1"/>
    <col min="15366" max="15366" width="3.28515625" style="44" customWidth="1"/>
    <col min="15367" max="15367" width="5" style="44" customWidth="1"/>
    <col min="15368" max="15368" width="4.42578125" style="44" customWidth="1"/>
    <col min="15369" max="15369" width="5" style="44" customWidth="1"/>
    <col min="15370" max="15372" width="3.28515625" style="44" customWidth="1"/>
    <col min="15373" max="15373" width="5" style="44" customWidth="1"/>
    <col min="15374" max="15374" width="3.28515625" style="44" customWidth="1"/>
    <col min="15375" max="15375" width="5" style="44" customWidth="1"/>
    <col min="15376" max="15377" width="3.28515625" style="44" customWidth="1"/>
    <col min="15378" max="15378" width="2.28515625" style="44" customWidth="1"/>
    <col min="15379" max="15379" width="7.42578125" style="44" customWidth="1"/>
    <col min="15380" max="15381" width="9.140625" style="44"/>
    <col min="15382" max="15382" width="21.7109375" style="44" customWidth="1"/>
    <col min="15383" max="15616" width="9.140625" style="44"/>
    <col min="15617" max="15617" width="13.5703125" style="44" customWidth="1"/>
    <col min="15618" max="15618" width="11" style="44" customWidth="1"/>
    <col min="15619" max="15619" width="3.28515625" style="44" customWidth="1"/>
    <col min="15620" max="15620" width="9.140625" style="44"/>
    <col min="15621" max="15621" width="2.28515625" style="44" customWidth="1"/>
    <col min="15622" max="15622" width="3.28515625" style="44" customWidth="1"/>
    <col min="15623" max="15623" width="5" style="44" customWidth="1"/>
    <col min="15624" max="15624" width="4.42578125" style="44" customWidth="1"/>
    <col min="15625" max="15625" width="5" style="44" customWidth="1"/>
    <col min="15626" max="15628" width="3.28515625" style="44" customWidth="1"/>
    <col min="15629" max="15629" width="5" style="44" customWidth="1"/>
    <col min="15630" max="15630" width="3.28515625" style="44" customWidth="1"/>
    <col min="15631" max="15631" width="5" style="44" customWidth="1"/>
    <col min="15632" max="15633" width="3.28515625" style="44" customWidth="1"/>
    <col min="15634" max="15634" width="2.28515625" style="44" customWidth="1"/>
    <col min="15635" max="15635" width="7.42578125" style="44" customWidth="1"/>
    <col min="15636" max="15637" width="9.140625" style="44"/>
    <col min="15638" max="15638" width="21.7109375" style="44" customWidth="1"/>
    <col min="15639" max="15872" width="9.140625" style="44"/>
    <col min="15873" max="15873" width="13.5703125" style="44" customWidth="1"/>
    <col min="15874" max="15874" width="11" style="44" customWidth="1"/>
    <col min="15875" max="15875" width="3.28515625" style="44" customWidth="1"/>
    <col min="15876" max="15876" width="9.140625" style="44"/>
    <col min="15877" max="15877" width="2.28515625" style="44" customWidth="1"/>
    <col min="15878" max="15878" width="3.28515625" style="44" customWidth="1"/>
    <col min="15879" max="15879" width="5" style="44" customWidth="1"/>
    <col min="15880" max="15880" width="4.42578125" style="44" customWidth="1"/>
    <col min="15881" max="15881" width="5" style="44" customWidth="1"/>
    <col min="15882" max="15884" width="3.28515625" style="44" customWidth="1"/>
    <col min="15885" max="15885" width="5" style="44" customWidth="1"/>
    <col min="15886" max="15886" width="3.28515625" style="44" customWidth="1"/>
    <col min="15887" max="15887" width="5" style="44" customWidth="1"/>
    <col min="15888" max="15889" width="3.28515625" style="44" customWidth="1"/>
    <col min="15890" max="15890" width="2.28515625" style="44" customWidth="1"/>
    <col min="15891" max="15891" width="7.42578125" style="44" customWidth="1"/>
    <col min="15892" max="15893" width="9.140625" style="44"/>
    <col min="15894" max="15894" width="21.7109375" style="44" customWidth="1"/>
    <col min="15895" max="16128" width="9.140625" style="44"/>
    <col min="16129" max="16129" width="13.5703125" style="44" customWidth="1"/>
    <col min="16130" max="16130" width="11" style="44" customWidth="1"/>
    <col min="16131" max="16131" width="3.28515625" style="44" customWidth="1"/>
    <col min="16132" max="16132" width="9.140625" style="44"/>
    <col min="16133" max="16133" width="2.28515625" style="44" customWidth="1"/>
    <col min="16134" max="16134" width="3.28515625" style="44" customWidth="1"/>
    <col min="16135" max="16135" width="5" style="44" customWidth="1"/>
    <col min="16136" max="16136" width="4.42578125" style="44" customWidth="1"/>
    <col min="16137" max="16137" width="5" style="44" customWidth="1"/>
    <col min="16138" max="16140" width="3.28515625" style="44" customWidth="1"/>
    <col min="16141" max="16141" width="5" style="44" customWidth="1"/>
    <col min="16142" max="16142" width="3.28515625" style="44" customWidth="1"/>
    <col min="16143" max="16143" width="5" style="44" customWidth="1"/>
    <col min="16144" max="16145" width="3.28515625" style="44" customWidth="1"/>
    <col min="16146" max="16146" width="2.28515625" style="44" customWidth="1"/>
    <col min="16147" max="16147" width="7.42578125" style="44" customWidth="1"/>
    <col min="16148" max="16149" width="9.140625" style="44"/>
    <col min="16150" max="16150" width="21.7109375" style="44" customWidth="1"/>
    <col min="16151" max="16384" width="9.140625" style="44"/>
  </cols>
  <sheetData>
    <row r="1" spans="1:22" ht="30.75" x14ac:dyDescent="0.7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43"/>
    </row>
    <row r="2" spans="1:22" ht="30.75" x14ac:dyDescent="0.7">
      <c r="A2" s="150" t="str">
        <f>'[1]ปร.4 รวม'!D1</f>
        <v>อาคารเรียนรวมและปฏิบัติการพร้อมครุภัณฑ์และอาคารประกอบ จำนวน 1 รายการ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</row>
    <row r="4" spans="1:22" x14ac:dyDescent="0.55000000000000004">
      <c r="A4" s="44" t="s">
        <v>1</v>
      </c>
    </row>
    <row r="5" spans="1:22" x14ac:dyDescent="0.55000000000000004">
      <c r="A5" s="45" t="s">
        <v>2</v>
      </c>
      <c r="B5" s="44" t="s">
        <v>3</v>
      </c>
      <c r="K5" s="46" t="s">
        <v>4</v>
      </c>
      <c r="O5" s="46" t="s">
        <v>5</v>
      </c>
      <c r="R5" s="44" t="s">
        <v>6</v>
      </c>
    </row>
    <row r="6" spans="1:22" x14ac:dyDescent="0.55000000000000004">
      <c r="A6" s="45" t="s">
        <v>2</v>
      </c>
      <c r="B6" s="144" t="s">
        <v>7</v>
      </c>
      <c r="C6" s="145" t="s">
        <v>4</v>
      </c>
      <c r="D6" s="145" t="s">
        <v>8</v>
      </c>
      <c r="F6" s="47" t="s">
        <v>9</v>
      </c>
      <c r="G6" s="48" t="s">
        <v>10</v>
      </c>
      <c r="H6" s="48" t="s">
        <v>11</v>
      </c>
      <c r="I6" s="48" t="s">
        <v>12</v>
      </c>
      <c r="J6" s="49" t="s">
        <v>13</v>
      </c>
      <c r="K6" s="50"/>
      <c r="L6" s="47" t="s">
        <v>9</v>
      </c>
      <c r="M6" s="48" t="s">
        <v>5</v>
      </c>
      <c r="N6" s="48" t="s">
        <v>11</v>
      </c>
      <c r="O6" s="48" t="s">
        <v>14</v>
      </c>
      <c r="P6" s="49" t="s">
        <v>13</v>
      </c>
    </row>
    <row r="7" spans="1:22" x14ac:dyDescent="0.55000000000000004">
      <c r="A7" s="45"/>
      <c r="B7" s="144"/>
      <c r="C7" s="145"/>
      <c r="D7" s="145"/>
      <c r="F7" s="45"/>
      <c r="G7" s="45"/>
      <c r="H7" s="45" t="s">
        <v>9</v>
      </c>
      <c r="I7" s="51" t="s">
        <v>15</v>
      </c>
      <c r="J7" s="45"/>
      <c r="K7" s="51" t="s">
        <v>11</v>
      </c>
      <c r="L7" s="45"/>
      <c r="M7" s="51" t="s">
        <v>14</v>
      </c>
      <c r="N7" s="52" t="s">
        <v>13</v>
      </c>
      <c r="O7" s="45"/>
      <c r="P7" s="45"/>
      <c r="Q7" s="45"/>
    </row>
    <row r="8" spans="1:22" x14ac:dyDescent="0.55000000000000004">
      <c r="A8" s="45"/>
      <c r="B8" s="53"/>
      <c r="C8" s="54"/>
      <c r="D8" s="54"/>
      <c r="F8" s="45"/>
      <c r="G8" s="45"/>
      <c r="H8" s="45"/>
      <c r="I8" s="51"/>
      <c r="J8" s="45"/>
      <c r="K8" s="51"/>
      <c r="L8" s="45"/>
      <c r="M8" s="51"/>
      <c r="N8" s="52"/>
      <c r="O8" s="45"/>
      <c r="P8" s="45"/>
      <c r="Q8" s="45"/>
    </row>
    <row r="9" spans="1:22" x14ac:dyDescent="0.55000000000000004">
      <c r="A9" s="45" t="s">
        <v>16</v>
      </c>
      <c r="B9" s="44" t="s">
        <v>17</v>
      </c>
      <c r="K9" s="46" t="s">
        <v>4</v>
      </c>
      <c r="N9" s="141">
        <f>'ปร.4 รวม'!F13</f>
        <v>536035.79711680638</v>
      </c>
      <c r="O9" s="141"/>
      <c r="P9" s="141"/>
      <c r="Q9" s="141"/>
      <c r="R9" s="44" t="s">
        <v>6</v>
      </c>
    </row>
    <row r="10" spans="1:22" x14ac:dyDescent="0.55000000000000004">
      <c r="K10" s="46"/>
      <c r="N10" s="151"/>
      <c r="O10" s="151"/>
      <c r="P10" s="151"/>
      <c r="Q10" s="151"/>
    </row>
    <row r="11" spans="1:22" x14ac:dyDescent="0.55000000000000004">
      <c r="K11" s="46"/>
      <c r="P11" s="46"/>
    </row>
    <row r="12" spans="1:22" x14ac:dyDescent="0.55000000000000004">
      <c r="B12" s="140" t="s">
        <v>18</v>
      </c>
      <c r="C12" s="140"/>
      <c r="D12" s="140"/>
      <c r="E12" s="140"/>
      <c r="F12" s="140"/>
      <c r="G12" s="140"/>
      <c r="H12" s="140"/>
      <c r="K12" s="51" t="s">
        <v>4</v>
      </c>
      <c r="N12" s="151">
        <f>N9</f>
        <v>536035.79711680638</v>
      </c>
      <c r="O12" s="151"/>
      <c r="P12" s="151"/>
      <c r="Q12" s="151"/>
      <c r="R12" s="45" t="s">
        <v>6</v>
      </c>
    </row>
    <row r="14" spans="1:22" x14ac:dyDescent="0.55000000000000004">
      <c r="A14" s="45" t="s">
        <v>19</v>
      </c>
      <c r="B14" s="44" t="s">
        <v>20</v>
      </c>
      <c r="E14" s="152">
        <v>0</v>
      </c>
      <c r="F14" s="152"/>
      <c r="I14" s="44" t="s">
        <v>21</v>
      </c>
      <c r="O14" s="55">
        <v>0.06</v>
      </c>
      <c r="P14" s="44" t="s">
        <v>22</v>
      </c>
    </row>
    <row r="15" spans="1:22" x14ac:dyDescent="0.55000000000000004">
      <c r="B15" s="44" t="s">
        <v>23</v>
      </c>
      <c r="E15" s="152">
        <v>0</v>
      </c>
      <c r="F15" s="152"/>
      <c r="I15" s="44" t="s">
        <v>24</v>
      </c>
      <c r="O15" s="55">
        <v>7.0000000000000007E-2</v>
      </c>
    </row>
    <row r="16" spans="1:22" x14ac:dyDescent="0.55000000000000004">
      <c r="V16" s="56"/>
    </row>
    <row r="17" spans="1:30" x14ac:dyDescent="0.55000000000000004">
      <c r="A17" s="45" t="s">
        <v>25</v>
      </c>
      <c r="B17" s="44" t="s">
        <v>3</v>
      </c>
      <c r="H17" s="46" t="s">
        <v>4</v>
      </c>
      <c r="I17" s="46" t="s">
        <v>5</v>
      </c>
      <c r="L17" s="46" t="s">
        <v>4</v>
      </c>
      <c r="N17" s="149">
        <f>N12</f>
        <v>536035.79711680638</v>
      </c>
      <c r="O17" s="149"/>
      <c r="P17" s="149"/>
      <c r="Q17" s="149"/>
      <c r="R17" s="44" t="s">
        <v>6</v>
      </c>
    </row>
    <row r="18" spans="1:30" x14ac:dyDescent="0.55000000000000004">
      <c r="B18" s="44" t="s">
        <v>26</v>
      </c>
      <c r="H18" s="46" t="s">
        <v>4</v>
      </c>
      <c r="I18" s="46" t="s">
        <v>14</v>
      </c>
      <c r="L18" s="46" t="s">
        <v>4</v>
      </c>
      <c r="N18" s="141">
        <v>500000</v>
      </c>
      <c r="O18" s="141"/>
      <c r="P18" s="141"/>
      <c r="Q18" s="141"/>
      <c r="R18" s="44" t="s">
        <v>6</v>
      </c>
    </row>
    <row r="19" spans="1:30" x14ac:dyDescent="0.55000000000000004">
      <c r="B19" s="44" t="s">
        <v>27</v>
      </c>
      <c r="H19" s="46" t="s">
        <v>4</v>
      </c>
      <c r="I19" s="46" t="s">
        <v>15</v>
      </c>
      <c r="L19" s="46" t="s">
        <v>4</v>
      </c>
      <c r="N19" s="141">
        <v>1000000</v>
      </c>
      <c r="O19" s="141"/>
      <c r="P19" s="141"/>
      <c r="Q19" s="141"/>
      <c r="R19" s="44" t="s">
        <v>6</v>
      </c>
    </row>
    <row r="20" spans="1:30" x14ac:dyDescent="0.55000000000000004">
      <c r="B20" s="44" t="s">
        <v>28</v>
      </c>
      <c r="H20" s="46" t="s">
        <v>4</v>
      </c>
      <c r="I20" s="46" t="s">
        <v>10</v>
      </c>
      <c r="L20" s="46" t="s">
        <v>4</v>
      </c>
      <c r="N20" s="142">
        <v>1.3090999999999999</v>
      </c>
      <c r="O20" s="142"/>
      <c r="P20" s="142"/>
      <c r="Q20" s="142"/>
    </row>
    <row r="21" spans="1:30" x14ac:dyDescent="0.55000000000000004">
      <c r="B21" s="44" t="s">
        <v>29</v>
      </c>
      <c r="H21" s="46" t="s">
        <v>4</v>
      </c>
      <c r="I21" s="46" t="s">
        <v>12</v>
      </c>
      <c r="L21" s="46" t="s">
        <v>4</v>
      </c>
      <c r="N21" s="142">
        <v>1.3067</v>
      </c>
      <c r="O21" s="142"/>
      <c r="P21" s="142"/>
      <c r="Q21" s="142"/>
    </row>
    <row r="23" spans="1:30" x14ac:dyDescent="0.55000000000000004">
      <c r="A23" s="144" t="s">
        <v>30</v>
      </c>
      <c r="B23" s="144" t="s">
        <v>7</v>
      </c>
      <c r="C23" s="145" t="s">
        <v>4</v>
      </c>
      <c r="D23" s="146" t="str">
        <f>N20&amp;"-"</f>
        <v>1.3091-</v>
      </c>
      <c r="F23" s="147" t="str">
        <f>"("&amp;N20&amp;"-"&amp;N21&amp;")"</f>
        <v>(1.3091-1.3067)</v>
      </c>
      <c r="G23" s="147"/>
      <c r="H23" s="147"/>
      <c r="I23" s="147"/>
      <c r="J23" s="48" t="s">
        <v>31</v>
      </c>
      <c r="K23" s="143" t="str">
        <f>"("&amp;TEXT(N17,"#,##0.00")&amp;"-"&amp;TEXT(N18,"#,##0.00")&amp;")"</f>
        <v>(536,035.80-500,000.00)</v>
      </c>
      <c r="L23" s="143"/>
      <c r="M23" s="143"/>
      <c r="N23" s="143"/>
      <c r="O23" s="143"/>
      <c r="P23" s="143"/>
      <c r="Q23" s="143"/>
    </row>
    <row r="24" spans="1:30" x14ac:dyDescent="0.55000000000000004">
      <c r="A24" s="144"/>
      <c r="B24" s="144"/>
      <c r="C24" s="145"/>
      <c r="D24" s="145"/>
      <c r="F24" s="45"/>
      <c r="G24" s="45"/>
      <c r="H24" s="148" t="str">
        <f>"("&amp;TEXT(N19,"#,##0.00")&amp;"-"&amp;TEXT(N18,"#,##0.00")&amp;")"</f>
        <v>(1,000,000.00-500,000.00)</v>
      </c>
      <c r="I24" s="148"/>
      <c r="J24" s="148"/>
      <c r="K24" s="148"/>
      <c r="L24" s="148"/>
      <c r="M24" s="148"/>
      <c r="N24" s="148"/>
      <c r="O24" s="45"/>
      <c r="P24" s="45"/>
      <c r="Q24" s="45"/>
    </row>
    <row r="25" spans="1:30" ht="24.75" thickBot="1" x14ac:dyDescent="0.6">
      <c r="C25" s="57"/>
    </row>
    <row r="26" spans="1:30" ht="24.75" thickBot="1" x14ac:dyDescent="0.6">
      <c r="B26" s="45" t="s">
        <v>32</v>
      </c>
      <c r="C26" s="58" t="s">
        <v>4</v>
      </c>
      <c r="D26" s="59" t="str">
        <f>D23</f>
        <v>1.3091-</v>
      </c>
      <c r="E26" s="136">
        <f>(((N20-N21)*(N17-N18))/(N19-N18))</f>
        <v>1.7297182616066758E-4</v>
      </c>
      <c r="F26" s="136"/>
      <c r="G26" s="136"/>
      <c r="H26" s="136"/>
      <c r="I26" s="60"/>
      <c r="J26" s="60"/>
      <c r="K26" s="60"/>
      <c r="N26" s="137">
        <f>FLOOR(V26,0.0001)</f>
        <v>1.3089</v>
      </c>
      <c r="O26" s="138"/>
      <c r="P26" s="138"/>
      <c r="Q26" s="139"/>
      <c r="V26" s="61">
        <f>N20-E26</f>
        <v>1.3089270281738392</v>
      </c>
    </row>
    <row r="27" spans="1:30" x14ac:dyDescent="0.55000000000000004">
      <c r="Q27" s="110">
        <f>N26</f>
        <v>1.3089</v>
      </c>
    </row>
    <row r="28" spans="1:30" x14ac:dyDescent="0.55000000000000004">
      <c r="M28" s="140"/>
      <c r="N28" s="140"/>
      <c r="O28" s="140"/>
      <c r="P28" s="140"/>
      <c r="Q28" s="140"/>
      <c r="R28" s="140"/>
      <c r="S28" s="140"/>
    </row>
    <row r="29" spans="1:30" x14ac:dyDescent="0.55000000000000004">
      <c r="B29" s="62"/>
      <c r="C29" s="62"/>
      <c r="D29" s="62"/>
      <c r="E29" s="62"/>
      <c r="F29" s="62"/>
      <c r="G29" s="62"/>
      <c r="H29" s="62"/>
      <c r="L29" s="62"/>
      <c r="M29" s="62"/>
      <c r="N29" s="62"/>
      <c r="O29" s="62"/>
      <c r="P29" s="62"/>
      <c r="Q29" s="62"/>
      <c r="R29" s="62"/>
      <c r="S29" s="51"/>
      <c r="T29" s="45"/>
      <c r="AC29" s="62"/>
      <c r="AD29" s="51"/>
    </row>
    <row r="31" spans="1:30" x14ac:dyDescent="0.55000000000000004">
      <c r="B31" s="63"/>
      <c r="C31" s="63"/>
      <c r="L31" s="63"/>
      <c r="M31" s="63"/>
    </row>
    <row r="33" spans="2:19" x14ac:dyDescent="0.55000000000000004">
      <c r="B33" s="62"/>
      <c r="C33" s="62"/>
      <c r="D33" s="62"/>
      <c r="E33" s="62"/>
      <c r="F33" s="62"/>
      <c r="G33" s="62"/>
      <c r="H33" s="62"/>
      <c r="L33" s="62"/>
      <c r="M33" s="62"/>
      <c r="N33" s="62"/>
      <c r="O33" s="62"/>
      <c r="P33" s="62"/>
      <c r="Q33" s="62"/>
    </row>
    <row r="34" spans="2:19" x14ac:dyDescent="0.55000000000000004">
      <c r="S34" s="44" t="s">
        <v>33</v>
      </c>
    </row>
    <row r="35" spans="2:19" x14ac:dyDescent="0.55000000000000004">
      <c r="B35" s="64"/>
      <c r="C35" s="63"/>
      <c r="L35" s="63"/>
      <c r="M35" s="63"/>
    </row>
  </sheetData>
  <mergeCells count="26">
    <mergeCell ref="N17:Q17"/>
    <mergeCell ref="A1:R1"/>
    <mergeCell ref="A2:R2"/>
    <mergeCell ref="B6:B7"/>
    <mergeCell ref="C6:C7"/>
    <mergeCell ref="D6:D7"/>
    <mergeCell ref="N9:Q9"/>
    <mergeCell ref="N10:Q10"/>
    <mergeCell ref="B12:H12"/>
    <mergeCell ref="N12:Q12"/>
    <mergeCell ref="E14:F14"/>
    <mergeCell ref="E15:F15"/>
    <mergeCell ref="A23:A24"/>
    <mergeCell ref="B23:B24"/>
    <mergeCell ref="C23:C24"/>
    <mergeCell ref="D23:D24"/>
    <mergeCell ref="F23:I23"/>
    <mergeCell ref="H24:N24"/>
    <mergeCell ref="E26:H26"/>
    <mergeCell ref="N26:Q26"/>
    <mergeCell ref="M28:S28"/>
    <mergeCell ref="N18:Q18"/>
    <mergeCell ref="N19:Q19"/>
    <mergeCell ref="N20:Q20"/>
    <mergeCell ref="N21:Q21"/>
    <mergeCell ref="K23:Q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1:J32"/>
  <sheetViews>
    <sheetView view="pageBreakPreview" topLeftCell="A16" zoomScaleNormal="100" zoomScaleSheetLayoutView="100" workbookViewId="0">
      <selection activeCell="B18" sqref="B18:D27"/>
    </sheetView>
  </sheetViews>
  <sheetFormatPr defaultColWidth="19.7109375" defaultRowHeight="23.25" x14ac:dyDescent="0.5"/>
  <cols>
    <col min="1" max="1" width="2.5703125" style="167" customWidth="1"/>
    <col min="2" max="2" width="18.5703125" style="167" customWidth="1"/>
    <col min="3" max="3" width="19.7109375" style="167"/>
    <col min="4" max="4" width="6" style="167" customWidth="1"/>
    <col min="5" max="5" width="5.28515625" style="167" customWidth="1"/>
    <col min="6" max="6" width="2.85546875" style="167" customWidth="1"/>
    <col min="7" max="7" width="20.5703125" style="167" customWidth="1"/>
    <col min="8" max="8" width="18.7109375" style="167" customWidth="1"/>
    <col min="9" max="16384" width="19.7109375" style="167"/>
  </cols>
  <sheetData>
    <row r="1" spans="2:10" x14ac:dyDescent="0.5">
      <c r="G1" s="168" t="s">
        <v>34</v>
      </c>
      <c r="H1" s="168"/>
    </row>
    <row r="2" spans="2:10" x14ac:dyDescent="0.5">
      <c r="B2" s="169" t="s">
        <v>35</v>
      </c>
      <c r="C2" s="169"/>
      <c r="D2" s="169"/>
      <c r="E2" s="169"/>
      <c r="F2" s="169"/>
      <c r="G2" s="169"/>
      <c r="H2" s="169"/>
    </row>
    <row r="3" spans="2:10" x14ac:dyDescent="0.5">
      <c r="B3" s="170" t="s">
        <v>157</v>
      </c>
      <c r="C3" s="171" t="s">
        <v>155</v>
      </c>
      <c r="D3" s="172"/>
      <c r="E3" s="173"/>
      <c r="F3" s="173"/>
      <c r="G3" s="171"/>
      <c r="H3" s="171"/>
    </row>
    <row r="4" spans="2:10" x14ac:dyDescent="0.5">
      <c r="B4" s="170"/>
      <c r="C4" s="171"/>
      <c r="D4" s="172"/>
      <c r="E4" s="173"/>
      <c r="F4" s="173"/>
      <c r="G4" s="171"/>
      <c r="H4" s="171"/>
    </row>
    <row r="5" spans="2:10" x14ac:dyDescent="0.5">
      <c r="B5" s="174" t="s">
        <v>36</v>
      </c>
      <c r="C5" s="175" t="s">
        <v>146</v>
      </c>
      <c r="D5" s="175"/>
      <c r="E5" s="175"/>
      <c r="F5" s="175"/>
      <c r="G5" s="171"/>
      <c r="H5" s="171"/>
    </row>
    <row r="6" spans="2:10" x14ac:dyDescent="0.5">
      <c r="B6" s="174" t="s">
        <v>37</v>
      </c>
      <c r="C6" s="175" t="s">
        <v>38</v>
      </c>
      <c r="D6" s="175"/>
      <c r="E6" s="175"/>
      <c r="F6" s="175"/>
      <c r="G6" s="171"/>
      <c r="H6" s="171"/>
    </row>
    <row r="7" spans="2:10" x14ac:dyDescent="0.5">
      <c r="B7" s="174" t="s">
        <v>39</v>
      </c>
      <c r="C7" s="171"/>
      <c r="D7" s="176">
        <v>1</v>
      </c>
      <c r="E7" s="175" t="s">
        <v>40</v>
      </c>
      <c r="H7" s="171"/>
    </row>
    <row r="8" spans="2:10" x14ac:dyDescent="0.5">
      <c r="B8" s="174" t="s">
        <v>41</v>
      </c>
      <c r="C8" s="171" t="s">
        <v>42</v>
      </c>
      <c r="D8" s="171"/>
      <c r="E8" s="171"/>
    </row>
    <row r="9" spans="2:10" x14ac:dyDescent="0.5">
      <c r="B9" s="174" t="s">
        <v>43</v>
      </c>
      <c r="C9" s="173" t="s">
        <v>152</v>
      </c>
      <c r="D9" s="171"/>
      <c r="E9" s="171"/>
      <c r="H9" s="177"/>
    </row>
    <row r="10" spans="2:10" x14ac:dyDescent="0.5">
      <c r="B10" s="178"/>
      <c r="C10" s="171"/>
      <c r="D10" s="171"/>
      <c r="E10" s="171"/>
      <c r="H10" s="177" t="s">
        <v>44</v>
      </c>
    </row>
    <row r="11" spans="2:10" x14ac:dyDescent="0.5">
      <c r="B11" s="179" t="s">
        <v>45</v>
      </c>
      <c r="C11" s="180" t="s">
        <v>46</v>
      </c>
      <c r="D11" s="181"/>
      <c r="E11" s="181"/>
      <c r="F11" s="182"/>
      <c r="G11" s="179" t="s">
        <v>47</v>
      </c>
      <c r="H11" s="179" t="s">
        <v>48</v>
      </c>
    </row>
    <row r="12" spans="2:10" ht="80.25" customHeight="1" x14ac:dyDescent="0.5">
      <c r="B12" s="183">
        <v>1</v>
      </c>
      <c r="C12" s="184" t="str">
        <f>C3</f>
        <v>ปรับปรุงโรงจอดรถอาคาร S1 วิทยาลัยเทคโนโลยีและสหวิทยาการ จำนวน 1 งาน</v>
      </c>
      <c r="D12" s="185"/>
      <c r="E12" s="185"/>
      <c r="F12" s="186"/>
      <c r="G12" s="187">
        <f>'แบบ ปร.5 ก'!F19</f>
        <v>701617.25484618789</v>
      </c>
      <c r="H12" s="188" t="s">
        <v>49</v>
      </c>
    </row>
    <row r="13" spans="2:10" x14ac:dyDescent="0.5">
      <c r="B13" s="189"/>
      <c r="C13" s="190"/>
      <c r="D13" s="191"/>
      <c r="E13" s="192"/>
      <c r="F13" s="193"/>
      <c r="G13" s="189"/>
      <c r="H13" s="194"/>
    </row>
    <row r="14" spans="2:10" x14ac:dyDescent="0.5">
      <c r="B14" s="195"/>
      <c r="C14" s="196" t="s">
        <v>50</v>
      </c>
      <c r="D14" s="197"/>
      <c r="E14" s="197"/>
      <c r="F14" s="198"/>
      <c r="G14" s="199">
        <f>SUM(G12:G13)</f>
        <v>701617.25484618789</v>
      </c>
      <c r="H14" s="179" t="s">
        <v>49</v>
      </c>
      <c r="I14" s="200"/>
      <c r="J14" s="201"/>
    </row>
    <row r="15" spans="2:10" x14ac:dyDescent="0.5">
      <c r="B15" s="202" t="s">
        <v>51</v>
      </c>
      <c r="C15" s="203" t="str">
        <f>BAHTTEXT(G14)</f>
        <v>เจ็ดแสนหนึ่งพันหกร้อยสิบเจ็ดบาทยี่สิบห้าสตางค์</v>
      </c>
      <c r="D15" s="203"/>
      <c r="E15" s="203"/>
      <c r="F15" s="203"/>
      <c r="G15" s="204"/>
      <c r="H15" s="205"/>
      <c r="I15" s="200"/>
      <c r="J15" s="206"/>
    </row>
    <row r="16" spans="2:10" x14ac:dyDescent="0.5">
      <c r="B16" s="207"/>
      <c r="C16" s="207"/>
      <c r="D16" s="207"/>
      <c r="E16" s="207"/>
      <c r="F16" s="207"/>
      <c r="G16" s="208"/>
      <c r="H16" s="208"/>
      <c r="J16" s="200"/>
    </row>
    <row r="17" spans="2:8" x14ac:dyDescent="0.5">
      <c r="B17" s="209"/>
      <c r="C17" s="171"/>
      <c r="D17" s="171"/>
      <c r="E17" s="171"/>
      <c r="F17" s="171"/>
      <c r="G17" s="171"/>
      <c r="H17" s="171"/>
    </row>
    <row r="18" spans="2:8" x14ac:dyDescent="0.5">
      <c r="B18" s="210"/>
      <c r="D18" s="211"/>
      <c r="E18" s="212"/>
      <c r="F18" s="171"/>
      <c r="G18" s="171"/>
      <c r="H18" s="211"/>
    </row>
    <row r="19" spans="2:8" x14ac:dyDescent="0.5">
      <c r="B19" s="210"/>
      <c r="D19" s="211"/>
      <c r="E19" s="212"/>
      <c r="F19" s="171"/>
      <c r="G19" s="171"/>
      <c r="H19" s="211"/>
    </row>
    <row r="20" spans="2:8" x14ac:dyDescent="0.5">
      <c r="B20" s="211"/>
      <c r="D20" s="211"/>
      <c r="E20" s="213"/>
      <c r="G20" s="211"/>
      <c r="H20" s="171"/>
    </row>
    <row r="21" spans="2:8" x14ac:dyDescent="0.5">
      <c r="B21" s="211"/>
      <c r="D21" s="211"/>
      <c r="E21" s="211"/>
      <c r="G21" s="211"/>
      <c r="H21" s="171"/>
    </row>
    <row r="22" spans="2:8" x14ac:dyDescent="0.5">
      <c r="B22" s="211"/>
      <c r="D22" s="211"/>
      <c r="E22" s="211"/>
      <c r="G22" s="211"/>
      <c r="H22" s="171"/>
    </row>
    <row r="23" spans="2:8" x14ac:dyDescent="0.5">
      <c r="B23" s="211"/>
      <c r="D23" s="211"/>
      <c r="E23" s="211"/>
      <c r="G23" s="211"/>
      <c r="H23" s="171"/>
    </row>
    <row r="24" spans="2:8" x14ac:dyDescent="0.5">
      <c r="B24" s="211"/>
      <c r="D24" s="211"/>
      <c r="E24" s="211"/>
      <c r="G24" s="211"/>
      <c r="H24" s="171"/>
    </row>
    <row r="25" spans="2:8" x14ac:dyDescent="0.5">
      <c r="H25" s="171"/>
    </row>
    <row r="26" spans="2:8" x14ac:dyDescent="0.5">
      <c r="B26" s="211"/>
      <c r="H26" s="171"/>
    </row>
    <row r="27" spans="2:8" x14ac:dyDescent="0.5">
      <c r="B27" s="211"/>
      <c r="G27" s="171"/>
      <c r="H27" s="171"/>
    </row>
    <row r="28" spans="2:8" x14ac:dyDescent="0.5">
      <c r="B28" s="171"/>
      <c r="C28" s="214"/>
      <c r="D28" s="214"/>
      <c r="E28" s="214"/>
      <c r="F28" s="171"/>
      <c r="G28" s="171"/>
      <c r="H28" s="171"/>
    </row>
    <row r="29" spans="2:8" x14ac:dyDescent="0.5">
      <c r="C29" s="214"/>
      <c r="D29" s="214"/>
      <c r="E29" s="214"/>
      <c r="F29" s="171"/>
      <c r="G29" s="171"/>
      <c r="H29" s="171"/>
    </row>
    <row r="30" spans="2:8" x14ac:dyDescent="0.5">
      <c r="B30" s="171"/>
      <c r="C30" s="214"/>
      <c r="D30" s="214"/>
      <c r="E30" s="214"/>
      <c r="F30" s="171"/>
      <c r="G30" s="171"/>
      <c r="H30" s="171"/>
    </row>
    <row r="31" spans="2:8" x14ac:dyDescent="0.5">
      <c r="B31" s="171"/>
      <c r="C31" s="215"/>
      <c r="D31" s="215"/>
      <c r="E31" s="214"/>
      <c r="F31" s="171"/>
      <c r="G31" s="171"/>
      <c r="H31" s="171"/>
    </row>
    <row r="32" spans="2:8" x14ac:dyDescent="0.5">
      <c r="B32" s="171"/>
      <c r="C32" s="216"/>
      <c r="D32" s="216"/>
      <c r="E32" s="216"/>
      <c r="F32" s="171"/>
      <c r="G32" s="171"/>
      <c r="H32" s="177"/>
    </row>
  </sheetData>
  <mergeCells count="8">
    <mergeCell ref="C32:E32"/>
    <mergeCell ref="G1:H1"/>
    <mergeCell ref="C11:F11"/>
    <mergeCell ref="C12:F12"/>
    <mergeCell ref="C14:F14"/>
    <mergeCell ref="B16:H16"/>
    <mergeCell ref="C31:D31"/>
    <mergeCell ref="B2:H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G35"/>
  <sheetViews>
    <sheetView view="pageBreakPreview" topLeftCell="A7" zoomScale="90" zoomScaleNormal="90" zoomScaleSheetLayoutView="90" workbookViewId="0">
      <selection activeCell="A22" sqref="A22:G29"/>
    </sheetView>
  </sheetViews>
  <sheetFormatPr defaultColWidth="9.140625" defaultRowHeight="24" x14ac:dyDescent="0.55000000000000004"/>
  <cols>
    <col min="1" max="1" width="8" style="1" customWidth="1"/>
    <col min="2" max="2" width="10.140625" style="1" customWidth="1"/>
    <col min="3" max="3" width="16.85546875" style="1" customWidth="1"/>
    <col min="4" max="4" width="15.42578125" style="1" customWidth="1"/>
    <col min="5" max="5" width="10.28515625" style="1" customWidth="1"/>
    <col min="6" max="6" width="16" style="1" bestFit="1" customWidth="1"/>
    <col min="7" max="7" width="30.42578125" style="1" customWidth="1"/>
    <col min="8" max="8" width="20" style="1" customWidth="1"/>
    <col min="9" max="16384" width="9.140625" style="1"/>
  </cols>
  <sheetData>
    <row r="1" spans="1:7" x14ac:dyDescent="0.55000000000000004">
      <c r="G1" s="32" t="s">
        <v>52</v>
      </c>
    </row>
    <row r="2" spans="1:7" x14ac:dyDescent="0.55000000000000004">
      <c r="A2" s="153" t="s">
        <v>53</v>
      </c>
      <c r="B2" s="154"/>
      <c r="C2" s="154"/>
      <c r="D2" s="154"/>
      <c r="E2" s="154"/>
      <c r="F2" s="154"/>
      <c r="G2" s="154"/>
    </row>
    <row r="3" spans="1:7" x14ac:dyDescent="0.55000000000000004">
      <c r="A3" s="73" t="s">
        <v>54</v>
      </c>
      <c r="B3" s="73"/>
      <c r="C3" s="73"/>
      <c r="D3" s="73"/>
      <c r="E3" s="73"/>
      <c r="F3" s="73"/>
      <c r="G3" s="73"/>
    </row>
    <row r="4" spans="1:7" x14ac:dyDescent="0.55000000000000004">
      <c r="A4" s="74" t="s">
        <v>55</v>
      </c>
      <c r="B4" s="75"/>
      <c r="C4" s="75" t="str">
        <f>'ปร 6'!C3</f>
        <v>ปรับปรุงโรงจอดรถอาคาร S1 วิทยาลัยเทคโนโลยีและสหวิทยาการ จำนวน 1 งาน</v>
      </c>
      <c r="D4" s="75"/>
      <c r="E4" s="75"/>
      <c r="F4" s="75"/>
      <c r="G4" s="75"/>
    </row>
    <row r="5" spans="1:7" x14ac:dyDescent="0.55000000000000004">
      <c r="A5" s="76"/>
      <c r="B5" s="76"/>
      <c r="C5" s="76"/>
      <c r="D5" s="76"/>
      <c r="E5" s="76"/>
      <c r="F5" s="76"/>
      <c r="G5" s="76"/>
    </row>
    <row r="6" spans="1:7" x14ac:dyDescent="0.55000000000000004">
      <c r="A6" s="76" t="s">
        <v>56</v>
      </c>
      <c r="B6" s="76"/>
      <c r="C6" s="76" t="str">
        <f>'ปร 6'!C5</f>
        <v>ต.ป่าป้อง อ.ดอยสะเก็ด จ.เชียงใหม่</v>
      </c>
      <c r="D6" s="76"/>
      <c r="E6" s="76"/>
      <c r="F6" s="76"/>
      <c r="G6" s="76"/>
    </row>
    <row r="7" spans="1:7" x14ac:dyDescent="0.55000000000000004">
      <c r="A7" s="74" t="s">
        <v>57</v>
      </c>
      <c r="B7" s="75"/>
      <c r="C7" s="75"/>
      <c r="D7" s="73" t="s">
        <v>41</v>
      </c>
      <c r="E7" s="73" t="str">
        <f>'ปร 6'!C8</f>
        <v>กองพัฒนาอาคารสถานที่</v>
      </c>
      <c r="F7" s="77"/>
      <c r="G7" s="75"/>
    </row>
    <row r="8" spans="1:7" x14ac:dyDescent="0.55000000000000004">
      <c r="A8" s="115" t="s">
        <v>43</v>
      </c>
      <c r="B8" s="73"/>
      <c r="C8" s="73" t="str">
        <f>'ปร 6'!C9</f>
        <v>วันที่ 11 กันยายน 2568 (ใช้ราคากลาง เดือน สิงหาคม 2568)</v>
      </c>
      <c r="D8" s="73"/>
      <c r="G8" s="73"/>
    </row>
    <row r="9" spans="1:7" x14ac:dyDescent="0.55000000000000004">
      <c r="A9" s="78"/>
      <c r="B9" s="102"/>
      <c r="C9" s="107"/>
      <c r="D9" s="3" t="s">
        <v>58</v>
      </c>
      <c r="E9" s="78"/>
      <c r="F9" s="3" t="s">
        <v>58</v>
      </c>
      <c r="G9" s="78"/>
    </row>
    <row r="10" spans="1:7" x14ac:dyDescent="0.55000000000000004">
      <c r="A10" s="79" t="s">
        <v>45</v>
      </c>
      <c r="B10" s="157" t="s">
        <v>46</v>
      </c>
      <c r="C10" s="158"/>
      <c r="D10" s="5" t="s">
        <v>16</v>
      </c>
      <c r="E10" s="5" t="s">
        <v>59</v>
      </c>
      <c r="F10" s="5" t="s">
        <v>60</v>
      </c>
      <c r="G10" s="5" t="s">
        <v>48</v>
      </c>
    </row>
    <row r="11" spans="1:7" x14ac:dyDescent="0.55000000000000004">
      <c r="A11" s="80"/>
      <c r="B11" s="108"/>
      <c r="C11" s="109"/>
      <c r="D11" s="81" t="s">
        <v>61</v>
      </c>
      <c r="E11" s="80"/>
      <c r="F11" s="81" t="s">
        <v>61</v>
      </c>
      <c r="G11" s="80"/>
    </row>
    <row r="12" spans="1:7" x14ac:dyDescent="0.55000000000000004">
      <c r="A12" s="82"/>
      <c r="B12" s="88"/>
      <c r="C12" s="98"/>
      <c r="D12" s="82"/>
      <c r="E12" s="82"/>
      <c r="F12" s="82"/>
      <c r="G12" s="5" t="s">
        <v>62</v>
      </c>
    </row>
    <row r="13" spans="1:7" x14ac:dyDescent="0.55000000000000004">
      <c r="A13" s="40">
        <v>1</v>
      </c>
      <c r="B13" s="99" t="s">
        <v>63</v>
      </c>
      <c r="C13" s="100"/>
      <c r="D13" s="83">
        <v>0</v>
      </c>
      <c r="E13" s="84">
        <v>0</v>
      </c>
      <c r="F13" s="83">
        <f>D13*E13</f>
        <v>0</v>
      </c>
      <c r="G13" s="85" t="s">
        <v>147</v>
      </c>
    </row>
    <row r="14" spans="1:7" x14ac:dyDescent="0.55000000000000004">
      <c r="A14" s="40">
        <v>2</v>
      </c>
      <c r="B14" s="99" t="s">
        <v>64</v>
      </c>
      <c r="C14" s="100"/>
      <c r="D14" s="83">
        <f>'ปร.4 รวม'!F13</f>
        <v>536035.79711680638</v>
      </c>
      <c r="E14" s="84">
        <f>'Factor F'!Q27</f>
        <v>1.3089</v>
      </c>
      <c r="F14" s="83">
        <f>D14*E14</f>
        <v>701617.25484618789</v>
      </c>
      <c r="G14" s="82" t="s">
        <v>65</v>
      </c>
    </row>
    <row r="15" spans="1:7" x14ac:dyDescent="0.55000000000000004">
      <c r="A15" s="40">
        <v>3</v>
      </c>
      <c r="B15" s="99" t="s">
        <v>66</v>
      </c>
      <c r="C15" s="100"/>
      <c r="D15" s="85">
        <v>0</v>
      </c>
      <c r="E15" s="84">
        <v>0</v>
      </c>
      <c r="F15" s="83">
        <v>0</v>
      </c>
      <c r="G15" s="82" t="s">
        <v>67</v>
      </c>
    </row>
    <row r="16" spans="1:7" x14ac:dyDescent="0.55000000000000004">
      <c r="A16" s="40"/>
      <c r="B16" s="91" t="s">
        <v>68</v>
      </c>
      <c r="C16" s="101"/>
      <c r="D16" s="87">
        <v>0</v>
      </c>
      <c r="E16" s="87">
        <v>0</v>
      </c>
      <c r="F16" s="83"/>
      <c r="G16" s="82" t="s">
        <v>69</v>
      </c>
    </row>
    <row r="17" spans="1:7" x14ac:dyDescent="0.55000000000000004">
      <c r="A17" s="88"/>
      <c r="D17" s="1" t="s">
        <v>70</v>
      </c>
      <c r="F17" s="89">
        <f>SUM(F13:F16)</f>
        <v>701617.25484618789</v>
      </c>
      <c r="G17" s="90"/>
    </row>
    <row r="18" spans="1:7" x14ac:dyDescent="0.55000000000000004">
      <c r="A18" s="91"/>
      <c r="B18" s="73"/>
      <c r="C18" s="73"/>
      <c r="D18" s="73"/>
      <c r="E18" s="73"/>
      <c r="F18" s="86"/>
      <c r="G18" s="86" t="s">
        <v>71</v>
      </c>
    </row>
    <row r="19" spans="1:7" x14ac:dyDescent="0.55000000000000004">
      <c r="A19" s="155" t="s">
        <v>72</v>
      </c>
      <c r="B19" s="156"/>
      <c r="C19" s="106"/>
      <c r="D19" s="73" t="s">
        <v>73</v>
      </c>
      <c r="E19" s="73"/>
      <c r="F19" s="92">
        <f>F17</f>
        <v>701617.25484618789</v>
      </c>
      <c r="G19" s="86"/>
    </row>
    <row r="20" spans="1:7" x14ac:dyDescent="0.55000000000000004">
      <c r="A20" s="93" t="s">
        <v>74</v>
      </c>
      <c r="B20" s="94"/>
      <c r="C20" s="94"/>
      <c r="D20" s="74" t="str">
        <f>BAHTTEXT(F19)</f>
        <v>เจ็ดแสนหนึ่งพันหกร้อยสิบเจ็ดบาทยี่สิบห้าสตางค์</v>
      </c>
      <c r="E20" s="74"/>
      <c r="F20" s="74"/>
      <c r="G20" s="95"/>
    </row>
    <row r="21" spans="1:7" x14ac:dyDescent="0.55000000000000004">
      <c r="A21" s="88"/>
      <c r="B21" s="96"/>
      <c r="C21" s="96"/>
      <c r="D21" s="97"/>
      <c r="E21" s="111"/>
      <c r="F21" s="111"/>
      <c r="G21" s="98"/>
    </row>
    <row r="22" spans="1:7" x14ac:dyDescent="0.55000000000000004">
      <c r="A22" s="129"/>
      <c r="C22" s="130"/>
      <c r="D22" s="133"/>
      <c r="E22" s="111"/>
      <c r="F22" s="111"/>
      <c r="G22" s="130"/>
    </row>
    <row r="23" spans="1:7" x14ac:dyDescent="0.55000000000000004">
      <c r="A23" s="130"/>
      <c r="B23" s="129"/>
      <c r="C23" s="130"/>
      <c r="D23" s="133"/>
      <c r="E23" s="111"/>
      <c r="F23" s="111"/>
      <c r="G23" s="130"/>
    </row>
    <row r="24" spans="1:7" x14ac:dyDescent="0.55000000000000004">
      <c r="A24" s="130"/>
      <c r="C24" s="130"/>
      <c r="D24" s="118"/>
      <c r="F24" s="130"/>
      <c r="G24" s="111"/>
    </row>
    <row r="25" spans="1:7" x14ac:dyDescent="0.55000000000000004">
      <c r="A25" s="130"/>
      <c r="C25" s="130"/>
      <c r="D25" s="130"/>
      <c r="F25" s="130"/>
      <c r="G25" s="111"/>
    </row>
    <row r="26" spans="1:7" x14ac:dyDescent="0.55000000000000004">
      <c r="G26" s="111"/>
    </row>
    <row r="27" spans="1:7" x14ac:dyDescent="0.55000000000000004">
      <c r="A27" s="130"/>
      <c r="G27" s="111"/>
    </row>
    <row r="28" spans="1:7" x14ac:dyDescent="0.55000000000000004">
      <c r="A28" s="130"/>
      <c r="F28" s="111"/>
      <c r="G28" s="111"/>
    </row>
    <row r="29" spans="1:7" x14ac:dyDescent="0.55000000000000004">
      <c r="A29" s="111"/>
      <c r="B29" s="114"/>
      <c r="C29" s="114"/>
      <c r="D29" s="114"/>
      <c r="F29" s="111"/>
      <c r="G29" s="111"/>
    </row>
    <row r="30" spans="1:7" x14ac:dyDescent="0.55000000000000004">
      <c r="B30" s="114"/>
      <c r="C30" s="114"/>
      <c r="D30" s="114"/>
      <c r="G30" s="111"/>
    </row>
    <row r="31" spans="1:7" x14ac:dyDescent="0.55000000000000004">
      <c r="A31" s="112"/>
      <c r="B31" s="114"/>
      <c r="C31" s="111"/>
      <c r="D31" s="114"/>
      <c r="E31" s="111"/>
      <c r="F31" s="111"/>
      <c r="G31" s="111"/>
    </row>
    <row r="32" spans="1:7" x14ac:dyDescent="0.55000000000000004">
      <c r="A32" s="111"/>
      <c r="B32" s="114"/>
      <c r="C32" s="114"/>
      <c r="D32" s="114"/>
      <c r="E32" s="111"/>
      <c r="F32" s="111"/>
      <c r="G32" s="111"/>
    </row>
    <row r="33" spans="1:7" x14ac:dyDescent="0.55000000000000004">
      <c r="B33" s="114"/>
      <c r="C33" s="114"/>
      <c r="D33" s="114"/>
      <c r="E33" s="111"/>
      <c r="F33" s="111"/>
      <c r="G33" s="111"/>
    </row>
    <row r="34" spans="1:7" x14ac:dyDescent="0.55000000000000004">
      <c r="A34" s="111"/>
      <c r="B34" s="114"/>
      <c r="C34" s="114"/>
      <c r="D34" s="114"/>
      <c r="E34" s="111"/>
      <c r="F34" s="111"/>
      <c r="G34" s="113"/>
    </row>
    <row r="35" spans="1:7" x14ac:dyDescent="0.55000000000000004">
      <c r="A35" s="111"/>
      <c r="B35" s="114"/>
      <c r="C35" s="111"/>
      <c r="D35" s="114"/>
      <c r="E35" s="111"/>
      <c r="F35" s="111"/>
      <c r="G35" s="111"/>
    </row>
  </sheetData>
  <mergeCells count="3">
    <mergeCell ref="A2:G2"/>
    <mergeCell ref="A19:B19"/>
    <mergeCell ref="B10:C10"/>
  </mergeCells>
  <phoneticPr fontId="2" type="noConversion"/>
  <pageMargins left="0.35433070866141736" right="0.11811023622047245" top="0.19685039370078741" bottom="0.39370078740157483" header="0.27559055118110237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R25"/>
  <sheetViews>
    <sheetView view="pageBreakPreview" zoomScale="95" zoomScaleNormal="100" zoomScaleSheetLayoutView="95" workbookViewId="0">
      <selection activeCell="B15" sqref="B15:F22"/>
    </sheetView>
  </sheetViews>
  <sheetFormatPr defaultRowHeight="21.75" x14ac:dyDescent="0.5"/>
  <cols>
    <col min="1" max="1" width="6.140625" customWidth="1"/>
    <col min="2" max="2" width="10.7109375" customWidth="1"/>
    <col min="3" max="3" width="26.7109375" customWidth="1"/>
    <col min="4" max="4" width="17.140625" customWidth="1"/>
    <col min="5" max="5" width="18.85546875" customWidth="1"/>
    <col min="6" max="6" width="18.5703125" customWidth="1"/>
    <col min="7" max="7" width="13.5703125" customWidth="1"/>
    <col min="8" max="8" width="14.5703125" bestFit="1" customWidth="1"/>
    <col min="9" max="9" width="14.140625" bestFit="1" customWidth="1"/>
    <col min="10" max="17" width="11.5703125" bestFit="1" customWidth="1"/>
    <col min="18" max="18" width="13.140625" bestFit="1" customWidth="1"/>
  </cols>
  <sheetData>
    <row r="1" spans="1:18" s="1" customFormat="1" ht="24" x14ac:dyDescent="0.55000000000000004">
      <c r="B1" s="2"/>
      <c r="C1" s="2"/>
      <c r="D1" s="38"/>
      <c r="E1" s="2"/>
      <c r="G1" s="32" t="s">
        <v>75</v>
      </c>
    </row>
    <row r="2" spans="1:18" s="1" customFormat="1" ht="24" x14ac:dyDescent="0.55000000000000004">
      <c r="A2" s="2" t="s">
        <v>76</v>
      </c>
      <c r="C2" s="1" t="str">
        <f>'ปร 6'!C3</f>
        <v>ปรับปรุงโรงจอดรถอาคาร S1 วิทยาลัยเทคโนโลยีและสหวิทยาการ จำนวน 1 งาน</v>
      </c>
    </row>
    <row r="3" spans="1:18" s="1" customFormat="1" ht="24" x14ac:dyDescent="0.55000000000000004">
      <c r="A3" s="2"/>
    </row>
    <row r="4" spans="1:18" s="1" customFormat="1" ht="24" x14ac:dyDescent="0.55000000000000004">
      <c r="A4" s="2" t="s">
        <v>77</v>
      </c>
      <c r="C4" s="1" t="str">
        <f>'ปร 6'!C5</f>
        <v>ต.ป่าป้อง อ.ดอยสะเก็ด จ.เชียงใหม่</v>
      </c>
    </row>
    <row r="5" spans="1:18" s="1" customFormat="1" ht="24" x14ac:dyDescent="0.55000000000000004">
      <c r="A5" s="2" t="s">
        <v>78</v>
      </c>
      <c r="C5" s="1" t="str">
        <f>'ปร 6'!C8</f>
        <v>กองพัฒนาอาคารสถานที่</v>
      </c>
    </row>
    <row r="6" spans="1:18" s="1" customFormat="1" ht="24" x14ac:dyDescent="0.55000000000000004">
      <c r="A6" s="2" t="s">
        <v>79</v>
      </c>
      <c r="C6" s="1" t="str">
        <f>C5</f>
        <v>กองพัฒนาอาคารสถานที่</v>
      </c>
      <c r="D6" s="2" t="str">
        <f>'แบบ ปร.5 ก'!A8</f>
        <v xml:space="preserve">ประมาณการเมื่อ </v>
      </c>
      <c r="E6" s="1" t="str">
        <f>'แบบ ปร.5 ก'!C8</f>
        <v>วันที่ 11 กันยายน 2568 (ใช้ราคากลาง เดือน สิงหาคม 2568)</v>
      </c>
    </row>
    <row r="7" spans="1:18" s="1" customFormat="1" ht="24" x14ac:dyDescent="0.55000000000000004">
      <c r="A7" s="3" t="s">
        <v>80</v>
      </c>
      <c r="B7" s="161" t="s">
        <v>46</v>
      </c>
      <c r="C7" s="162"/>
      <c r="D7" s="71" t="s">
        <v>81</v>
      </c>
      <c r="E7" s="4" t="s">
        <v>82</v>
      </c>
      <c r="F7" s="72" t="s">
        <v>83</v>
      </c>
      <c r="G7" s="159" t="s">
        <v>48</v>
      </c>
    </row>
    <row r="8" spans="1:18" s="1" customFormat="1" ht="24" x14ac:dyDescent="0.55000000000000004">
      <c r="A8" s="5" t="s">
        <v>84</v>
      </c>
      <c r="B8" s="163"/>
      <c r="C8" s="164"/>
      <c r="D8" s="70" t="s">
        <v>85</v>
      </c>
      <c r="E8" s="39" t="s">
        <v>85</v>
      </c>
      <c r="F8" s="6" t="s">
        <v>86</v>
      </c>
      <c r="G8" s="160"/>
    </row>
    <row r="9" spans="1:18" s="1" customFormat="1" ht="24" x14ac:dyDescent="0.55000000000000004">
      <c r="A9" s="36"/>
      <c r="B9" s="103"/>
      <c r="C9" s="104"/>
      <c r="D9" s="13"/>
      <c r="E9" s="13"/>
      <c r="F9" s="9"/>
      <c r="G9" s="7"/>
    </row>
    <row r="10" spans="1:18" s="1" customFormat="1" ht="24" x14ac:dyDescent="0.55000000000000004">
      <c r="A10" s="30"/>
      <c r="B10" s="103" t="s">
        <v>87</v>
      </c>
      <c r="C10" s="104"/>
      <c r="D10" s="13"/>
      <c r="E10" s="13"/>
      <c r="F10" s="13"/>
      <c r="G10" s="10"/>
      <c r="I10" s="1" t="s">
        <v>88</v>
      </c>
      <c r="J10" s="1">
        <v>1</v>
      </c>
      <c r="K10" s="1">
        <v>2</v>
      </c>
      <c r="L10" s="1">
        <v>3</v>
      </c>
      <c r="M10" s="1">
        <v>4</v>
      </c>
      <c r="N10" s="1">
        <v>5</v>
      </c>
      <c r="O10" s="1">
        <v>6</v>
      </c>
      <c r="P10" s="1">
        <v>7</v>
      </c>
      <c r="Q10" s="1">
        <v>8</v>
      </c>
      <c r="R10" s="1">
        <v>9</v>
      </c>
    </row>
    <row r="11" spans="1:18" s="1" customFormat="1" ht="24" x14ac:dyDescent="0.55000000000000004">
      <c r="A11" s="30">
        <v>1</v>
      </c>
      <c r="B11" s="105" t="s">
        <v>156</v>
      </c>
      <c r="C11" s="104"/>
      <c r="D11" s="13">
        <f>โครงสร้าง!F52</f>
        <v>409559.38024272642</v>
      </c>
      <c r="E11" s="13">
        <f>โครงสร้าง!H52</f>
        <v>126476.41687407998</v>
      </c>
      <c r="F11" s="13">
        <f>E11+D11</f>
        <v>536035.79711680638</v>
      </c>
      <c r="G11" s="10"/>
      <c r="H11" s="117"/>
      <c r="J11" s="117">
        <v>0.25</v>
      </c>
      <c r="K11" s="117">
        <v>0.25</v>
      </c>
      <c r="L11" s="117">
        <v>0.25</v>
      </c>
      <c r="M11" s="117">
        <v>0.25</v>
      </c>
      <c r="N11" s="117"/>
      <c r="O11" s="117"/>
      <c r="P11" s="117"/>
      <c r="Q11" s="117"/>
      <c r="R11" s="117"/>
    </row>
    <row r="12" spans="1:18" s="1" customFormat="1" ht="24" x14ac:dyDescent="0.55000000000000004">
      <c r="A12" s="40"/>
      <c r="B12" s="103"/>
      <c r="C12" s="104"/>
      <c r="D12" s="28"/>
      <c r="E12" s="28"/>
      <c r="F12" s="28"/>
      <c r="G12" s="25"/>
    </row>
    <row r="13" spans="1:18" s="1" customFormat="1" ht="24" x14ac:dyDescent="0.55000000000000004">
      <c r="A13" s="42"/>
      <c r="B13" s="65" t="s">
        <v>90</v>
      </c>
      <c r="C13" s="65"/>
      <c r="D13" s="69">
        <f>SUM(D11:D11)</f>
        <v>409559.38024272642</v>
      </c>
      <c r="E13" s="69">
        <f>SUM(E11:E11)</f>
        <v>126476.41687407998</v>
      </c>
      <c r="F13" s="69">
        <f>SUM(F11:F11)</f>
        <v>536035.79711680638</v>
      </c>
      <c r="G13" s="42"/>
    </row>
    <row r="14" spans="1:18" x14ac:dyDescent="0.5">
      <c r="J14" s="126">
        <f>J11*$F11</f>
        <v>134008.9492792016</v>
      </c>
      <c r="K14" s="126">
        <f t="shared" ref="K14:Q14" si="0">K11*$F11</f>
        <v>134008.9492792016</v>
      </c>
      <c r="L14" s="126">
        <f t="shared" si="0"/>
        <v>134008.9492792016</v>
      </c>
      <c r="M14" s="126">
        <f t="shared" si="0"/>
        <v>134008.9492792016</v>
      </c>
      <c r="N14" s="126">
        <f t="shared" si="0"/>
        <v>0</v>
      </c>
      <c r="O14" s="126">
        <f t="shared" si="0"/>
        <v>0</v>
      </c>
      <c r="P14" s="126">
        <f t="shared" si="0"/>
        <v>0</v>
      </c>
      <c r="Q14" s="126">
        <f t="shared" si="0"/>
        <v>0</v>
      </c>
      <c r="R14" s="126"/>
    </row>
    <row r="15" spans="1:18" s="1" customFormat="1" ht="24" x14ac:dyDescent="0.55000000000000004">
      <c r="A15" s="130"/>
      <c r="B15" s="129"/>
      <c r="D15" s="118"/>
      <c r="E15" s="118"/>
      <c r="F15" s="22"/>
      <c r="G15" s="22"/>
      <c r="I15" s="22"/>
      <c r="J15" s="123"/>
    </row>
    <row r="16" spans="1:18" s="1" customFormat="1" ht="24" x14ac:dyDescent="0.55000000000000004">
      <c r="A16" s="135"/>
      <c r="B16" s="111"/>
      <c r="C16" s="111"/>
      <c r="D16" s="118"/>
      <c r="E16" s="111"/>
      <c r="F16" s="22"/>
      <c r="G16" s="22"/>
      <c r="H16" s="22"/>
      <c r="I16" s="22"/>
      <c r="J16" s="123"/>
    </row>
    <row r="17" spans="1:10" s="1" customFormat="1" ht="24" x14ac:dyDescent="0.55000000000000004">
      <c r="A17" s="130"/>
      <c r="B17" s="130"/>
      <c r="C17" s="130"/>
      <c r="D17" s="118"/>
      <c r="E17" s="130"/>
      <c r="G17" s="131"/>
      <c r="H17" s="131"/>
      <c r="I17" s="131"/>
      <c r="J17" s="132"/>
    </row>
    <row r="18" spans="1:10" s="1" customFormat="1" ht="24" x14ac:dyDescent="0.55000000000000004">
      <c r="A18" s="130"/>
      <c r="B18" s="130"/>
      <c r="C18" s="130"/>
      <c r="D18" s="130"/>
      <c r="E18" s="130"/>
      <c r="G18" s="130"/>
      <c r="H18" s="130"/>
      <c r="I18" s="130"/>
      <c r="J18" s="130"/>
    </row>
    <row r="19" spans="1:10" s="1" customFormat="1" ht="24" x14ac:dyDescent="0.55000000000000004"/>
    <row r="20" spans="1:10" s="1" customFormat="1" ht="24" x14ac:dyDescent="0.55000000000000004">
      <c r="B20" s="130"/>
    </row>
    <row r="21" spans="1:10" s="1" customFormat="1" ht="24" x14ac:dyDescent="0.55000000000000004">
      <c r="B21" s="130"/>
    </row>
    <row r="22" spans="1:10" ht="24" x14ac:dyDescent="0.55000000000000004">
      <c r="A22" s="112"/>
      <c r="B22" s="114"/>
      <c r="C22" s="111"/>
      <c r="D22" s="114"/>
      <c r="E22" s="111"/>
      <c r="F22" s="111"/>
    </row>
    <row r="23" spans="1:10" ht="24" x14ac:dyDescent="0.55000000000000004">
      <c r="A23" s="111"/>
      <c r="B23" s="114"/>
      <c r="C23" s="114"/>
      <c r="D23" s="114"/>
      <c r="E23" s="111"/>
      <c r="F23" s="111"/>
    </row>
    <row r="24" spans="1:10" ht="24" x14ac:dyDescent="0.55000000000000004">
      <c r="A24" s="1"/>
      <c r="B24" s="114"/>
      <c r="C24" s="114"/>
      <c r="D24" s="114"/>
      <c r="E24" s="111"/>
      <c r="F24" s="111"/>
    </row>
    <row r="25" spans="1:10" ht="24" x14ac:dyDescent="0.55000000000000004">
      <c r="G25" s="127"/>
    </row>
  </sheetData>
  <mergeCells count="2">
    <mergeCell ref="G7:G8"/>
    <mergeCell ref="B7:C8"/>
  </mergeCells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S60"/>
  <sheetViews>
    <sheetView tabSelected="1" view="pageBreakPreview" zoomScale="80" zoomScaleNormal="90" zoomScaleSheetLayoutView="80" workbookViewId="0">
      <selection activeCell="B54" sqref="B54:I60"/>
    </sheetView>
  </sheetViews>
  <sheetFormatPr defaultColWidth="9.140625" defaultRowHeight="24" x14ac:dyDescent="0.55000000000000004"/>
  <cols>
    <col min="1" max="1" width="7.140625" style="1" customWidth="1"/>
    <col min="2" max="2" width="48" style="1" customWidth="1"/>
    <col min="3" max="3" width="11.85546875" style="1" customWidth="1"/>
    <col min="4" max="4" width="8.7109375" style="1" customWidth="1"/>
    <col min="5" max="5" width="13.42578125" style="1" customWidth="1"/>
    <col min="6" max="6" width="14" style="1" customWidth="1"/>
    <col min="7" max="7" width="12.5703125" style="1" customWidth="1"/>
    <col min="8" max="8" width="14" style="1" bestFit="1" customWidth="1"/>
    <col min="9" max="9" width="18.5703125" style="1" customWidth="1"/>
    <col min="10" max="10" width="13.5703125" style="1" customWidth="1"/>
    <col min="11" max="11" width="14.5703125" style="1" bestFit="1" customWidth="1"/>
    <col min="12" max="12" width="14.140625" style="1" bestFit="1" customWidth="1"/>
    <col min="13" max="13" width="14.42578125" style="1" bestFit="1" customWidth="1"/>
    <col min="14" max="14" width="14.7109375" style="1" bestFit="1" customWidth="1"/>
    <col min="15" max="16384" width="9.140625" style="1"/>
  </cols>
  <sheetData>
    <row r="1" spans="1:12" x14ac:dyDescent="0.55000000000000004">
      <c r="B1" s="2"/>
      <c r="C1" s="153" t="s">
        <v>91</v>
      </c>
      <c r="D1" s="153"/>
      <c r="E1" s="153"/>
      <c r="F1" s="153"/>
      <c r="G1" s="2"/>
      <c r="H1" s="2"/>
      <c r="J1" s="32" t="s">
        <v>75</v>
      </c>
    </row>
    <row r="2" spans="1:12" x14ac:dyDescent="0.55000000000000004">
      <c r="A2" s="2" t="s">
        <v>151</v>
      </c>
    </row>
    <row r="3" spans="1:12" x14ac:dyDescent="0.55000000000000004">
      <c r="A3" s="2"/>
    </row>
    <row r="4" spans="1:12" x14ac:dyDescent="0.55000000000000004">
      <c r="A4" s="2" t="s">
        <v>140</v>
      </c>
    </row>
    <row r="5" spans="1:12" x14ac:dyDescent="0.55000000000000004">
      <c r="A5" s="2" t="s">
        <v>92</v>
      </c>
    </row>
    <row r="6" spans="1:12" x14ac:dyDescent="0.55000000000000004">
      <c r="A6" s="2" t="s">
        <v>93</v>
      </c>
      <c r="C6" s="2" t="s">
        <v>43</v>
      </c>
      <c r="E6" s="2" t="str">
        <f>'แบบ ปร.5 ก'!C8</f>
        <v>วันที่ 11 กันยายน 2568 (ใช้ราคากลาง เดือน สิงหาคม 2568)</v>
      </c>
    </row>
    <row r="7" spans="1:12" x14ac:dyDescent="0.55000000000000004">
      <c r="A7" s="3" t="s">
        <v>80</v>
      </c>
      <c r="B7" s="159" t="s">
        <v>46</v>
      </c>
      <c r="C7" s="165" t="s">
        <v>94</v>
      </c>
      <c r="D7" s="166"/>
      <c r="E7" s="165" t="s">
        <v>81</v>
      </c>
      <c r="F7" s="166"/>
      <c r="G7" s="165" t="s">
        <v>82</v>
      </c>
      <c r="H7" s="166"/>
      <c r="I7" s="4" t="s">
        <v>83</v>
      </c>
      <c r="J7" s="159" t="s">
        <v>48</v>
      </c>
    </row>
    <row r="8" spans="1:12" x14ac:dyDescent="0.55000000000000004">
      <c r="A8" s="81" t="s">
        <v>84</v>
      </c>
      <c r="B8" s="160"/>
      <c r="C8" s="125" t="s">
        <v>95</v>
      </c>
      <c r="D8" s="124" t="s">
        <v>96</v>
      </c>
      <c r="E8" s="39" t="s">
        <v>97</v>
      </c>
      <c r="F8" s="39" t="s">
        <v>85</v>
      </c>
      <c r="G8" s="39" t="s">
        <v>97</v>
      </c>
      <c r="H8" s="39" t="s">
        <v>85</v>
      </c>
      <c r="I8" s="39" t="s">
        <v>86</v>
      </c>
      <c r="J8" s="160"/>
    </row>
    <row r="9" spans="1:12" x14ac:dyDescent="0.55000000000000004">
      <c r="A9" s="36">
        <v>1</v>
      </c>
      <c r="B9" s="29" t="s">
        <v>89</v>
      </c>
      <c r="C9" s="8"/>
      <c r="D9" s="7"/>
      <c r="E9" s="8"/>
      <c r="F9" s="9"/>
      <c r="G9" s="9"/>
      <c r="H9" s="9"/>
      <c r="I9" s="9"/>
      <c r="J9" s="7"/>
    </row>
    <row r="10" spans="1:12" x14ac:dyDescent="0.55000000000000004">
      <c r="A10" s="30">
        <v>1.1000000000000001</v>
      </c>
      <c r="B10" s="14" t="s">
        <v>98</v>
      </c>
      <c r="C10" s="12"/>
      <c r="D10" s="10"/>
      <c r="E10" s="12"/>
      <c r="F10" s="13"/>
      <c r="G10" s="13"/>
      <c r="H10" s="13"/>
      <c r="I10" s="13"/>
      <c r="J10" s="10"/>
    </row>
    <row r="11" spans="1:12" x14ac:dyDescent="0.55000000000000004">
      <c r="A11" s="10"/>
      <c r="B11" s="11" t="s">
        <v>141</v>
      </c>
      <c r="C11" s="12">
        <v>440</v>
      </c>
      <c r="D11" s="10" t="s">
        <v>100</v>
      </c>
      <c r="E11" s="12"/>
      <c r="F11" s="13"/>
      <c r="G11" s="13">
        <v>30</v>
      </c>
      <c r="H11" s="19">
        <f t="shared" ref="H11" si="0">C11*G11</f>
        <v>13200</v>
      </c>
      <c r="I11" s="19">
        <f t="shared" ref="I11" si="1">F11+H11</f>
        <v>13200</v>
      </c>
      <c r="J11" s="10"/>
    </row>
    <row r="12" spans="1:12" x14ac:dyDescent="0.55000000000000004">
      <c r="A12" s="30">
        <v>1.2</v>
      </c>
      <c r="B12" s="14" t="s">
        <v>101</v>
      </c>
      <c r="C12" s="12"/>
      <c r="D12" s="10"/>
      <c r="E12" s="12"/>
      <c r="F12" s="13"/>
      <c r="G12" s="13"/>
      <c r="H12" s="13"/>
      <c r="I12" s="13"/>
      <c r="J12" s="10"/>
    </row>
    <row r="13" spans="1:12" x14ac:dyDescent="0.55000000000000004">
      <c r="A13" s="10"/>
      <c r="B13" s="11" t="s">
        <v>102</v>
      </c>
      <c r="C13" s="12">
        <v>25.272000000000002</v>
      </c>
      <c r="D13" s="10" t="s">
        <v>99</v>
      </c>
      <c r="E13" s="12">
        <v>0</v>
      </c>
      <c r="F13" s="19">
        <f t="shared" ref="F13:F15" si="2">C13*E13</f>
        <v>0</v>
      </c>
      <c r="G13" s="13">
        <v>125</v>
      </c>
      <c r="H13" s="19">
        <f t="shared" ref="H13" si="3">C13*G13</f>
        <v>3159.0000000000005</v>
      </c>
      <c r="I13" s="19">
        <f t="shared" ref="I13" si="4">F13+H13</f>
        <v>3159.0000000000005</v>
      </c>
      <c r="J13" s="10"/>
      <c r="L13" s="1" t="e">
        <f>#REF!</f>
        <v>#REF!</v>
      </c>
    </row>
    <row r="14" spans="1:12" x14ac:dyDescent="0.55000000000000004">
      <c r="A14" s="10"/>
      <c r="B14" s="15" t="s">
        <v>103</v>
      </c>
      <c r="C14" s="16">
        <v>2.4300000000000006</v>
      </c>
      <c r="D14" s="17" t="s">
        <v>99</v>
      </c>
      <c r="E14" s="18">
        <v>528.04</v>
      </c>
      <c r="F14" s="19">
        <f t="shared" si="2"/>
        <v>1283.1372000000001</v>
      </c>
      <c r="G14" s="19">
        <v>99</v>
      </c>
      <c r="H14" s="19">
        <f t="shared" ref="H14:H22" si="5">C14*G14</f>
        <v>240.57000000000005</v>
      </c>
      <c r="I14" s="19">
        <f t="shared" ref="I14:I22" si="6">F14+H14</f>
        <v>1523.7072000000003</v>
      </c>
      <c r="J14" s="17"/>
      <c r="K14" s="1" t="s">
        <v>104</v>
      </c>
      <c r="L14" s="1" t="e">
        <f>#REF!</f>
        <v>#REF!</v>
      </c>
    </row>
    <row r="15" spans="1:12" x14ac:dyDescent="0.55000000000000004">
      <c r="A15" s="10"/>
      <c r="B15" s="15" t="s">
        <v>105</v>
      </c>
      <c r="C15" s="16">
        <v>1.9440000000000004</v>
      </c>
      <c r="D15" s="17" t="s">
        <v>99</v>
      </c>
      <c r="E15" s="18">
        <v>1827.1</v>
      </c>
      <c r="F15" s="19">
        <f t="shared" si="2"/>
        <v>3551.8824000000004</v>
      </c>
      <c r="G15" s="19">
        <v>391</v>
      </c>
      <c r="H15" s="19">
        <f t="shared" si="5"/>
        <v>760.10400000000016</v>
      </c>
      <c r="I15" s="19">
        <f t="shared" si="6"/>
        <v>4311.9864000000007</v>
      </c>
      <c r="J15" s="17"/>
      <c r="L15" s="1" t="e">
        <f>#REF!</f>
        <v>#REF!</v>
      </c>
    </row>
    <row r="16" spans="1:12" x14ac:dyDescent="0.55000000000000004">
      <c r="A16" s="10"/>
      <c r="B16" s="15" t="s">
        <v>106</v>
      </c>
      <c r="C16" s="16">
        <v>4.92</v>
      </c>
      <c r="D16" s="17" t="s">
        <v>99</v>
      </c>
      <c r="E16" s="18">
        <v>1971.96</v>
      </c>
      <c r="F16" s="19">
        <f t="shared" ref="F16" si="7">C16*E16</f>
        <v>9702.0432000000001</v>
      </c>
      <c r="G16" s="19">
        <v>391</v>
      </c>
      <c r="H16" s="19">
        <f t="shared" ref="H16" si="8">C16*G16</f>
        <v>1923.72</v>
      </c>
      <c r="I16" s="19">
        <f t="shared" ref="I16" si="9">F16+H16</f>
        <v>11625.763199999999</v>
      </c>
      <c r="J16" s="17"/>
      <c r="L16" s="1" t="e">
        <f>#REF!</f>
        <v>#REF!</v>
      </c>
    </row>
    <row r="17" spans="1:13" x14ac:dyDescent="0.55000000000000004">
      <c r="A17" s="17"/>
      <c r="B17" s="15" t="s">
        <v>107</v>
      </c>
      <c r="C17" s="16"/>
      <c r="D17" s="17"/>
      <c r="E17" s="18"/>
      <c r="F17" s="19"/>
      <c r="G17" s="19"/>
      <c r="H17" s="19"/>
      <c r="I17" s="19"/>
      <c r="J17" s="19"/>
    </row>
    <row r="18" spans="1:13" x14ac:dyDescent="0.55000000000000004">
      <c r="A18" s="17"/>
      <c r="B18" s="15" t="s">
        <v>108</v>
      </c>
      <c r="C18" s="16">
        <v>161.46043200000003</v>
      </c>
      <c r="D18" s="17" t="s">
        <v>109</v>
      </c>
      <c r="E18" s="18">
        <v>20.74</v>
      </c>
      <c r="F18" s="19">
        <f t="shared" ref="F18:F22" si="10">C18*E18</f>
        <v>3348.6893596800005</v>
      </c>
      <c r="G18" s="19">
        <v>4.0999999999999996</v>
      </c>
      <c r="H18" s="19">
        <f t="shared" ref="H18" si="11">C18*G18</f>
        <v>661.9877712</v>
      </c>
      <c r="I18" s="19">
        <f t="shared" ref="I18" si="12">F18+H18</f>
        <v>4010.6771308800007</v>
      </c>
      <c r="J18" s="19"/>
      <c r="K18" s="1" t="s">
        <v>110</v>
      </c>
      <c r="L18" s="1" t="e">
        <f>#REF!</f>
        <v>#REF!</v>
      </c>
    </row>
    <row r="19" spans="1:13" x14ac:dyDescent="0.55000000000000004">
      <c r="A19" s="17"/>
      <c r="B19" s="15" t="s">
        <v>111</v>
      </c>
      <c r="C19" s="16">
        <v>776.34927360000006</v>
      </c>
      <c r="D19" s="17" t="s">
        <v>109</v>
      </c>
      <c r="E19" s="18">
        <v>20.28</v>
      </c>
      <c r="F19" s="19">
        <f t="shared" si="10"/>
        <v>15744.363268608002</v>
      </c>
      <c r="G19" s="19">
        <v>3.3</v>
      </c>
      <c r="H19" s="19">
        <f t="shared" ref="H19" si="13">C19*G19</f>
        <v>2561.9526028800001</v>
      </c>
      <c r="I19" s="19">
        <f t="shared" ref="I19" si="14">F19+H19</f>
        <v>18306.315871488001</v>
      </c>
      <c r="J19" s="19"/>
      <c r="K19" s="1" t="s">
        <v>112</v>
      </c>
      <c r="L19" s="1" t="e">
        <f>#REF!+#REF!</f>
        <v>#REF!</v>
      </c>
    </row>
    <row r="20" spans="1:13" x14ac:dyDescent="0.55000000000000004">
      <c r="A20" s="17"/>
      <c r="B20" s="15" t="s">
        <v>113</v>
      </c>
      <c r="C20" s="16">
        <v>28.134291168000004</v>
      </c>
      <c r="D20" s="17" t="s">
        <v>109</v>
      </c>
      <c r="E20" s="18">
        <v>35.049999999999997</v>
      </c>
      <c r="F20" s="19">
        <f t="shared" si="10"/>
        <v>986.10690543840008</v>
      </c>
      <c r="G20" s="19">
        <v>0</v>
      </c>
      <c r="H20" s="19">
        <f t="shared" si="5"/>
        <v>0</v>
      </c>
      <c r="I20" s="19">
        <f t="shared" si="6"/>
        <v>986.10690543840008</v>
      </c>
      <c r="J20" s="19"/>
    </row>
    <row r="21" spans="1:13" x14ac:dyDescent="0.55000000000000004">
      <c r="A21" s="20"/>
      <c r="B21" s="15" t="s">
        <v>114</v>
      </c>
      <c r="C21" s="16">
        <v>53.64</v>
      </c>
      <c r="D21" s="17" t="s">
        <v>100</v>
      </c>
      <c r="E21" s="18">
        <v>0</v>
      </c>
      <c r="F21" s="19">
        <f t="shared" si="10"/>
        <v>0</v>
      </c>
      <c r="G21" s="19">
        <v>133</v>
      </c>
      <c r="H21" s="19">
        <f t="shared" si="5"/>
        <v>7134.12</v>
      </c>
      <c r="I21" s="19">
        <f t="shared" si="6"/>
        <v>7134.12</v>
      </c>
      <c r="J21" s="17"/>
      <c r="L21" s="33" t="e">
        <f>#REF!+#REF!</f>
        <v>#REF!</v>
      </c>
      <c r="M21" s="1" t="s">
        <v>100</v>
      </c>
    </row>
    <row r="22" spans="1:13" x14ac:dyDescent="0.55000000000000004">
      <c r="A22" s="17"/>
      <c r="B22" s="15" t="s">
        <v>115</v>
      </c>
      <c r="C22" s="16">
        <v>37.547999999999995</v>
      </c>
      <c r="D22" s="17" t="s">
        <v>116</v>
      </c>
      <c r="E22" s="18">
        <v>467.29</v>
      </c>
      <c r="F22" s="19">
        <f t="shared" si="10"/>
        <v>17545.804919999999</v>
      </c>
      <c r="G22" s="19">
        <v>0</v>
      </c>
      <c r="H22" s="19">
        <f t="shared" si="5"/>
        <v>0</v>
      </c>
      <c r="I22" s="19">
        <f t="shared" si="6"/>
        <v>17545.804919999999</v>
      </c>
      <c r="J22" s="17"/>
    </row>
    <row r="23" spans="1:13" x14ac:dyDescent="0.55000000000000004">
      <c r="A23" s="17"/>
      <c r="B23" s="15" t="s">
        <v>117</v>
      </c>
      <c r="C23" s="18">
        <v>11.264399999999998</v>
      </c>
      <c r="D23" s="17" t="s">
        <v>116</v>
      </c>
      <c r="E23" s="18">
        <v>467.29</v>
      </c>
      <c r="F23" s="19">
        <f>C23*E23</f>
        <v>5263.7414759999992</v>
      </c>
      <c r="G23" s="19">
        <v>0</v>
      </c>
      <c r="H23" s="19">
        <f>C23*G23</f>
        <v>0</v>
      </c>
      <c r="I23" s="19">
        <f>F23+H23</f>
        <v>5263.7414759999992</v>
      </c>
      <c r="J23" s="17"/>
    </row>
    <row r="24" spans="1:13" x14ac:dyDescent="0.55000000000000004">
      <c r="A24" s="17"/>
      <c r="B24" s="15" t="s">
        <v>118</v>
      </c>
      <c r="C24" s="18">
        <v>0</v>
      </c>
      <c r="D24" s="17" t="s">
        <v>119</v>
      </c>
      <c r="E24" s="18"/>
      <c r="F24" s="19"/>
      <c r="G24" s="19"/>
      <c r="H24" s="19"/>
      <c r="I24" s="19">
        <f>F24+H24</f>
        <v>0</v>
      </c>
      <c r="J24" s="17"/>
    </row>
    <row r="25" spans="1:13" x14ac:dyDescent="0.55000000000000004">
      <c r="A25" s="17"/>
      <c r="B25" s="15" t="s">
        <v>120</v>
      </c>
      <c r="C25" s="16">
        <v>9.3869999999999987</v>
      </c>
      <c r="D25" s="17" t="s">
        <v>109</v>
      </c>
      <c r="E25" s="18">
        <v>43.93</v>
      </c>
      <c r="F25" s="19">
        <f>C25*E25</f>
        <v>412.37090999999992</v>
      </c>
      <c r="G25" s="19">
        <v>0</v>
      </c>
      <c r="H25" s="19">
        <f>C25*G25</f>
        <v>0</v>
      </c>
      <c r="I25" s="19">
        <f>F25+H25</f>
        <v>412.37090999999992</v>
      </c>
      <c r="J25" s="17"/>
    </row>
    <row r="26" spans="1:13" x14ac:dyDescent="0.55000000000000004">
      <c r="A26" s="10"/>
      <c r="B26" s="11"/>
      <c r="C26" s="12"/>
      <c r="D26" s="10"/>
      <c r="E26" s="12"/>
      <c r="F26" s="13"/>
      <c r="G26" s="13"/>
      <c r="H26" s="13"/>
      <c r="I26" s="13"/>
      <c r="J26" s="10"/>
    </row>
    <row r="27" spans="1:13" x14ac:dyDescent="0.55000000000000004">
      <c r="A27" s="30">
        <v>1.3</v>
      </c>
      <c r="B27" s="14" t="s">
        <v>122</v>
      </c>
      <c r="C27" s="12">
        <v>440</v>
      </c>
      <c r="D27" s="10" t="s">
        <v>100</v>
      </c>
      <c r="E27" s="12"/>
      <c r="F27" s="13"/>
      <c r="G27" s="13"/>
      <c r="H27" s="13"/>
      <c r="I27" s="13"/>
      <c r="J27" s="10"/>
    </row>
    <row r="28" spans="1:13" x14ac:dyDescent="0.55000000000000004">
      <c r="A28" s="10"/>
      <c r="B28" s="15" t="s">
        <v>103</v>
      </c>
      <c r="C28" s="16">
        <v>27.5</v>
      </c>
      <c r="D28" s="17" t="s">
        <v>99</v>
      </c>
      <c r="E28" s="18">
        <v>528.04</v>
      </c>
      <c r="F28" s="19">
        <f t="shared" ref="F28:F29" si="15">C28*E28</f>
        <v>14521.099999999999</v>
      </c>
      <c r="G28" s="19">
        <v>99</v>
      </c>
      <c r="H28" s="19">
        <f t="shared" ref="H28:H29" si="16">C28*G28</f>
        <v>2722.5</v>
      </c>
      <c r="I28" s="19">
        <f t="shared" ref="I28:I29" si="17">F28+H28</f>
        <v>17243.599999999999</v>
      </c>
      <c r="J28" s="17"/>
      <c r="K28" s="1" t="s">
        <v>104</v>
      </c>
      <c r="L28" s="33">
        <f>C27*0.05</f>
        <v>22</v>
      </c>
    </row>
    <row r="29" spans="1:13" x14ac:dyDescent="0.55000000000000004">
      <c r="A29" s="10"/>
      <c r="B29" s="15" t="s">
        <v>106</v>
      </c>
      <c r="C29" s="16">
        <v>57.9375</v>
      </c>
      <c r="D29" s="17" t="s">
        <v>99</v>
      </c>
      <c r="E29" s="18">
        <v>1971.96</v>
      </c>
      <c r="F29" s="19">
        <f t="shared" si="15"/>
        <v>114250.4325</v>
      </c>
      <c r="G29" s="19">
        <v>391</v>
      </c>
      <c r="H29" s="19">
        <f t="shared" si="16"/>
        <v>22653.5625</v>
      </c>
      <c r="I29" s="19">
        <f t="shared" si="17"/>
        <v>136903.995</v>
      </c>
      <c r="J29" s="17"/>
      <c r="L29" s="33" t="e">
        <f>#REF!</f>
        <v>#REF!</v>
      </c>
    </row>
    <row r="30" spans="1:13" x14ac:dyDescent="0.55000000000000004">
      <c r="A30" s="17"/>
      <c r="B30" s="15" t="s">
        <v>107</v>
      </c>
      <c r="C30" s="16"/>
      <c r="D30" s="17"/>
      <c r="E30" s="18"/>
      <c r="F30" s="19"/>
      <c r="G30" s="19"/>
      <c r="H30" s="19"/>
      <c r="I30" s="19"/>
      <c r="J30" s="19"/>
    </row>
    <row r="31" spans="1:13" x14ac:dyDescent="0.55000000000000004">
      <c r="A31" s="17"/>
      <c r="B31" s="15" t="s">
        <v>123</v>
      </c>
      <c r="C31" s="16">
        <v>839.16000000000008</v>
      </c>
      <c r="D31" s="17" t="s">
        <v>109</v>
      </c>
      <c r="E31" s="18">
        <v>21.21</v>
      </c>
      <c r="F31" s="19">
        <f t="shared" ref="F31" si="18">C31*E31</f>
        <v>17798.583600000002</v>
      </c>
      <c r="G31" s="19">
        <v>4.0999999999999996</v>
      </c>
      <c r="H31" s="19">
        <f t="shared" ref="H31" si="19">C31*G31</f>
        <v>3440.556</v>
      </c>
      <c r="I31" s="19">
        <f t="shared" ref="I31" si="20">F31+H31</f>
        <v>21239.139600000002</v>
      </c>
      <c r="J31" s="19"/>
      <c r="K31" s="1" t="s">
        <v>121</v>
      </c>
      <c r="L31" s="1" t="e">
        <f>#REF!</f>
        <v>#REF!</v>
      </c>
    </row>
    <row r="32" spans="1:13" x14ac:dyDescent="0.55000000000000004">
      <c r="A32" s="17"/>
      <c r="B32" s="15" t="str">
        <f>B20</f>
        <v xml:space="preserve">    ลวดผูกเหล็ก เบอร์18</v>
      </c>
      <c r="C32" s="16">
        <v>25.174800000000001</v>
      </c>
      <c r="D32" s="17" t="s">
        <v>109</v>
      </c>
      <c r="E32" s="18">
        <v>35.049999999999997</v>
      </c>
      <c r="F32" s="19">
        <f t="shared" ref="F32:F34" si="21">C32*E32</f>
        <v>882.37673999999993</v>
      </c>
      <c r="G32" s="19">
        <v>0</v>
      </c>
      <c r="H32" s="19">
        <f t="shared" ref="H32:H34" si="22">C32*G32</f>
        <v>0</v>
      </c>
      <c r="I32" s="19">
        <f t="shared" ref="I32:I34" si="23">F32+H32</f>
        <v>882.37673999999993</v>
      </c>
      <c r="J32" s="19"/>
    </row>
    <row r="33" spans="1:19" x14ac:dyDescent="0.55000000000000004">
      <c r="A33" s="20"/>
      <c r="B33" s="15" t="s">
        <v>114</v>
      </c>
      <c r="C33" s="16">
        <v>13.5</v>
      </c>
      <c r="D33" s="17" t="s">
        <v>100</v>
      </c>
      <c r="E33" s="18">
        <v>0</v>
      </c>
      <c r="F33" s="19">
        <f t="shared" si="21"/>
        <v>0</v>
      </c>
      <c r="G33" s="19">
        <v>133</v>
      </c>
      <c r="H33" s="19">
        <f t="shared" si="22"/>
        <v>1795.5</v>
      </c>
      <c r="I33" s="19">
        <f t="shared" si="23"/>
        <v>1795.5</v>
      </c>
      <c r="J33" s="17"/>
      <c r="L33" s="33" t="e">
        <f>#REF!</f>
        <v>#REF!</v>
      </c>
    </row>
    <row r="34" spans="1:19" x14ac:dyDescent="0.55000000000000004">
      <c r="A34" s="17"/>
      <c r="B34" s="15" t="s">
        <v>115</v>
      </c>
      <c r="C34" s="16">
        <v>9.4499999999999993</v>
      </c>
      <c r="D34" s="17" t="s">
        <v>116</v>
      </c>
      <c r="E34" s="18">
        <v>467.29</v>
      </c>
      <c r="F34" s="19">
        <f t="shared" si="21"/>
        <v>4415.8904999999995</v>
      </c>
      <c r="G34" s="19">
        <v>0</v>
      </c>
      <c r="H34" s="19">
        <f t="shared" si="22"/>
        <v>0</v>
      </c>
      <c r="I34" s="19">
        <f t="shared" si="23"/>
        <v>4415.8904999999995</v>
      </c>
      <c r="J34" s="17"/>
    </row>
    <row r="35" spans="1:19" x14ac:dyDescent="0.55000000000000004">
      <c r="A35" s="17"/>
      <c r="B35" s="15" t="s">
        <v>117</v>
      </c>
      <c r="C35" s="18">
        <v>2.8349999999999995</v>
      </c>
      <c r="D35" s="17" t="s">
        <v>116</v>
      </c>
      <c r="E35" s="18">
        <v>467.29</v>
      </c>
      <c r="F35" s="19">
        <f>C35*E35</f>
        <v>1324.7671499999999</v>
      </c>
      <c r="G35" s="19">
        <v>0</v>
      </c>
      <c r="H35" s="19">
        <f>C35*G35</f>
        <v>0</v>
      </c>
      <c r="I35" s="19">
        <f>F35+H35</f>
        <v>1324.7671499999999</v>
      </c>
      <c r="J35" s="17"/>
      <c r="L35" s="22"/>
    </row>
    <row r="36" spans="1:19" x14ac:dyDescent="0.55000000000000004">
      <c r="A36" s="17"/>
      <c r="B36" s="15" t="s">
        <v>118</v>
      </c>
      <c r="C36" s="18">
        <v>0</v>
      </c>
      <c r="D36" s="17" t="s">
        <v>119</v>
      </c>
      <c r="E36" s="18">
        <v>72.900000000000006</v>
      </c>
      <c r="F36" s="19">
        <f>C36*E36</f>
        <v>0</v>
      </c>
      <c r="G36" s="19">
        <v>0</v>
      </c>
      <c r="H36" s="19">
        <f>C36*G36</f>
        <v>0</v>
      </c>
      <c r="I36" s="19">
        <f>F36+H36</f>
        <v>0</v>
      </c>
      <c r="J36" s="17"/>
    </row>
    <row r="37" spans="1:19" x14ac:dyDescent="0.55000000000000004">
      <c r="A37" s="17"/>
      <c r="B37" s="15" t="s">
        <v>120</v>
      </c>
      <c r="C37" s="16">
        <v>2.3624999999999998</v>
      </c>
      <c r="D37" s="17" t="s">
        <v>109</v>
      </c>
      <c r="E37" s="18">
        <v>43.93</v>
      </c>
      <c r="F37" s="19">
        <f>C37*E37</f>
        <v>103.78462499999999</v>
      </c>
      <c r="G37" s="19">
        <v>0</v>
      </c>
      <c r="H37" s="19">
        <f>C37*G37</f>
        <v>0</v>
      </c>
      <c r="I37" s="19">
        <f>F37+H37</f>
        <v>103.78462499999999</v>
      </c>
      <c r="J37" s="17"/>
    </row>
    <row r="38" spans="1:19" x14ac:dyDescent="0.55000000000000004">
      <c r="A38" s="10"/>
      <c r="B38" s="11" t="s">
        <v>124</v>
      </c>
      <c r="C38" s="21">
        <v>5.3000000000000007</v>
      </c>
      <c r="D38" s="10" t="s">
        <v>125</v>
      </c>
      <c r="E38" s="12">
        <v>45</v>
      </c>
      <c r="F38" s="19">
        <f t="shared" ref="F38:F40" si="24">C38*E38</f>
        <v>238.50000000000003</v>
      </c>
      <c r="G38" s="13"/>
      <c r="H38" s="19">
        <f t="shared" ref="H38:H39" si="25">C38*G38</f>
        <v>0</v>
      </c>
      <c r="I38" s="19">
        <f t="shared" ref="I38:I39" si="26">F38+H38</f>
        <v>238.50000000000003</v>
      </c>
      <c r="J38" s="10"/>
    </row>
    <row r="39" spans="1:19" x14ac:dyDescent="0.55000000000000004">
      <c r="A39" s="10"/>
      <c r="B39" s="11" t="s">
        <v>126</v>
      </c>
      <c r="C39" s="21">
        <v>120</v>
      </c>
      <c r="D39" s="10" t="s">
        <v>127</v>
      </c>
      <c r="E39" s="12"/>
      <c r="F39" s="19">
        <f t="shared" si="24"/>
        <v>0</v>
      </c>
      <c r="G39" s="13">
        <v>20.55</v>
      </c>
      <c r="H39" s="19">
        <f t="shared" si="25"/>
        <v>2466</v>
      </c>
      <c r="I39" s="19">
        <f t="shared" si="26"/>
        <v>2466</v>
      </c>
      <c r="J39" s="10"/>
    </row>
    <row r="40" spans="1:19" x14ac:dyDescent="0.55000000000000004">
      <c r="A40" s="10"/>
      <c r="B40" s="11" t="s">
        <v>153</v>
      </c>
      <c r="C40" s="21">
        <v>12.100000000000001</v>
      </c>
      <c r="D40" s="10" t="s">
        <v>100</v>
      </c>
      <c r="E40" s="12">
        <v>350</v>
      </c>
      <c r="F40" s="19">
        <f t="shared" si="24"/>
        <v>4235.0000000000009</v>
      </c>
      <c r="G40" s="13">
        <v>105</v>
      </c>
      <c r="H40" s="19">
        <f t="shared" ref="H40" si="27">C40*G40</f>
        <v>1270.5000000000002</v>
      </c>
      <c r="I40" s="19">
        <f t="shared" ref="I40" si="28">F40+H40</f>
        <v>5505.5000000000009</v>
      </c>
      <c r="J40" s="10"/>
    </row>
    <row r="41" spans="1:19" x14ac:dyDescent="0.55000000000000004">
      <c r="A41" s="10"/>
      <c r="B41" s="116"/>
      <c r="C41" s="16"/>
      <c r="D41" s="17"/>
      <c r="E41" s="18"/>
      <c r="F41" s="19">
        <f t="shared" ref="F41" si="29">C41*E41</f>
        <v>0</v>
      </c>
      <c r="G41" s="19"/>
      <c r="H41" s="19"/>
      <c r="I41" s="19"/>
      <c r="J41" s="17"/>
      <c r="L41" s="35"/>
      <c r="M41" s="35"/>
      <c r="O41" s="35"/>
      <c r="R41" s="35"/>
    </row>
    <row r="42" spans="1:19" x14ac:dyDescent="0.55000000000000004">
      <c r="A42" s="31">
        <v>1.4</v>
      </c>
      <c r="B42" s="37" t="s">
        <v>143</v>
      </c>
      <c r="C42" s="16"/>
      <c r="D42" s="17"/>
      <c r="E42" s="18"/>
      <c r="F42" s="19"/>
      <c r="G42" s="19"/>
      <c r="H42" s="19"/>
      <c r="I42" s="19"/>
      <c r="J42" s="17"/>
      <c r="L42" s="34" t="s">
        <v>129</v>
      </c>
      <c r="M42" s="34" t="s">
        <v>130</v>
      </c>
      <c r="N42" s="35" t="s">
        <v>131</v>
      </c>
      <c r="O42" s="35" t="s">
        <v>132</v>
      </c>
      <c r="P42" s="35" t="s">
        <v>133</v>
      </c>
      <c r="Q42" s="34"/>
      <c r="R42" s="35" t="s">
        <v>134</v>
      </c>
      <c r="S42" s="1" t="s">
        <v>135</v>
      </c>
    </row>
    <row r="43" spans="1:19" x14ac:dyDescent="0.55000000000000004">
      <c r="A43" s="17"/>
      <c r="B43" s="15" t="s">
        <v>149</v>
      </c>
      <c r="C43" s="16">
        <v>1584</v>
      </c>
      <c r="D43" s="17" t="s">
        <v>109</v>
      </c>
      <c r="E43" s="18">
        <v>25.96</v>
      </c>
      <c r="F43" s="19">
        <f t="shared" ref="F43" si="30">C43*E43</f>
        <v>41120.639999999999</v>
      </c>
      <c r="G43" s="19">
        <v>12</v>
      </c>
      <c r="H43" s="19">
        <f t="shared" ref="H43" si="31">C43*G43</f>
        <v>19008</v>
      </c>
      <c r="I43" s="19">
        <f t="shared" ref="I43" si="32">F43+H43</f>
        <v>60128.639999999999</v>
      </c>
      <c r="J43" s="17"/>
      <c r="K43" s="1" t="s">
        <v>136</v>
      </c>
      <c r="L43" s="35">
        <f>5*55</f>
        <v>275</v>
      </c>
      <c r="M43" s="35"/>
      <c r="N43" s="35"/>
      <c r="O43" s="35"/>
      <c r="P43" s="35"/>
      <c r="Q43" s="35"/>
      <c r="R43" s="35">
        <f>SUM(L43:Q43)</f>
        <v>275</v>
      </c>
      <c r="S43" s="1">
        <f>ROUNDUP(R43*1.03/6,0)</f>
        <v>48</v>
      </c>
    </row>
    <row r="44" spans="1:19" x14ac:dyDescent="0.55000000000000004">
      <c r="A44" s="17"/>
      <c r="B44" s="15" t="s">
        <v>150</v>
      </c>
      <c r="C44" s="16">
        <v>1210.2599999999998</v>
      </c>
      <c r="D44" s="17" t="s">
        <v>109</v>
      </c>
      <c r="E44" s="18">
        <v>25.96</v>
      </c>
      <c r="F44" s="19">
        <f>C44*E44</f>
        <v>31418.349599999994</v>
      </c>
      <c r="G44" s="19">
        <v>12</v>
      </c>
      <c r="H44" s="19">
        <f>C44*G44</f>
        <v>14523.119999999997</v>
      </c>
      <c r="I44" s="19">
        <f>F44+H44</f>
        <v>45941.469599999989</v>
      </c>
      <c r="J44" s="17"/>
      <c r="K44" s="1" t="s">
        <v>136</v>
      </c>
      <c r="L44" s="35"/>
      <c r="M44" s="35"/>
      <c r="N44" s="35">
        <f>(5.7+2.7+2.7)*12</f>
        <v>133.20000000000002</v>
      </c>
      <c r="O44" s="35"/>
      <c r="P44" s="35"/>
      <c r="Q44" s="35"/>
      <c r="R44" s="35">
        <f>SUM(L44:Q44)</f>
        <v>133.20000000000002</v>
      </c>
      <c r="S44" s="1">
        <f>ROUNDUP(R44*1.03/6,0)</f>
        <v>23</v>
      </c>
    </row>
    <row r="45" spans="1:19" x14ac:dyDescent="0.55000000000000004">
      <c r="A45" s="17"/>
      <c r="B45" s="15" t="s">
        <v>144</v>
      </c>
      <c r="C45" s="16">
        <v>405.59999999999997</v>
      </c>
      <c r="D45" s="17" t="s">
        <v>109</v>
      </c>
      <c r="E45" s="18">
        <v>25.96</v>
      </c>
      <c r="F45" s="19">
        <f t="shared" ref="F45:F46" si="33">C45*E45</f>
        <v>10529.376</v>
      </c>
      <c r="G45" s="19">
        <v>12</v>
      </c>
      <c r="H45" s="19">
        <f t="shared" ref="H45:H46" si="34">C45*G45</f>
        <v>4867.2</v>
      </c>
      <c r="I45" s="19">
        <f t="shared" ref="I45:I46" si="35">F45+H45</f>
        <v>15396.576000000001</v>
      </c>
      <c r="J45" s="17"/>
      <c r="K45" s="1" t="s">
        <v>136</v>
      </c>
      <c r="L45" s="128"/>
      <c r="M45" s="128"/>
      <c r="N45" s="128">
        <f>4.6*12</f>
        <v>55.199999999999996</v>
      </c>
      <c r="O45" s="128"/>
      <c r="P45" s="128"/>
      <c r="Q45" s="128"/>
      <c r="R45" s="128">
        <f t="shared" ref="R45:R46" si="36">SUM(L45:Q45)</f>
        <v>55.199999999999996</v>
      </c>
      <c r="S45" s="1">
        <f t="shared" ref="S45:S46" si="37">ROUNDUP(R45*1.03/6,0)</f>
        <v>10</v>
      </c>
    </row>
    <row r="46" spans="1:19" x14ac:dyDescent="0.55000000000000004">
      <c r="A46" s="17"/>
      <c r="B46" s="15" t="s">
        <v>145</v>
      </c>
      <c r="C46" s="16">
        <v>138.47999999999999</v>
      </c>
      <c r="D46" s="17" t="s">
        <v>109</v>
      </c>
      <c r="E46" s="18">
        <v>25.96</v>
      </c>
      <c r="F46" s="19">
        <f t="shared" si="33"/>
        <v>3594.9407999999999</v>
      </c>
      <c r="G46" s="19">
        <v>12</v>
      </c>
      <c r="H46" s="19">
        <f t="shared" si="34"/>
        <v>1661.7599999999998</v>
      </c>
      <c r="I46" s="19">
        <f t="shared" si="35"/>
        <v>5256.7007999999996</v>
      </c>
      <c r="J46" s="17"/>
      <c r="K46" s="1" t="s">
        <v>136</v>
      </c>
      <c r="L46" s="128"/>
      <c r="M46" s="128"/>
      <c r="N46" s="128">
        <f>3*0.6*12</f>
        <v>21.599999999999998</v>
      </c>
      <c r="O46" s="128"/>
      <c r="P46" s="128"/>
      <c r="Q46" s="128"/>
      <c r="R46" s="128">
        <f t="shared" si="36"/>
        <v>21.599999999999998</v>
      </c>
      <c r="S46" s="1">
        <f t="shared" si="37"/>
        <v>4</v>
      </c>
    </row>
    <row r="47" spans="1:19" x14ac:dyDescent="0.55000000000000004">
      <c r="A47" s="17"/>
      <c r="B47" s="15" t="s">
        <v>142</v>
      </c>
      <c r="C47" s="16">
        <v>314.99280000000005</v>
      </c>
      <c r="D47" s="17" t="s">
        <v>109</v>
      </c>
      <c r="E47" s="18">
        <v>25.96</v>
      </c>
      <c r="F47" s="19">
        <f t="shared" ref="F47" si="38">C47*E47</f>
        <v>8177.2130880000013</v>
      </c>
      <c r="G47" s="19">
        <v>10</v>
      </c>
      <c r="H47" s="19">
        <f t="shared" ref="H47" si="39">C47*G47</f>
        <v>3149.9280000000003</v>
      </c>
      <c r="I47" s="19">
        <f t="shared" ref="I47" si="40">F47+H47</f>
        <v>11327.141088000002</v>
      </c>
      <c r="J47" s="17"/>
      <c r="L47" s="35">
        <f>0.3*0.9</f>
        <v>0.27</v>
      </c>
      <c r="M47" s="35"/>
      <c r="N47" s="1">
        <f>280/(1.2*2.4)</f>
        <v>97.222222222222229</v>
      </c>
      <c r="Q47" s="35">
        <f>0.25*0.8*2</f>
        <v>0.4</v>
      </c>
      <c r="R47" s="35">
        <f>SUM(L47:Q47)</f>
        <v>97.89222222222223</v>
      </c>
      <c r="S47" s="35">
        <f>280/1.2/2.4</f>
        <v>97.222222222222229</v>
      </c>
    </row>
    <row r="48" spans="1:19" x14ac:dyDescent="0.55000000000000004">
      <c r="A48" s="17"/>
      <c r="B48" s="15" t="s">
        <v>128</v>
      </c>
      <c r="C48" s="16">
        <v>72</v>
      </c>
      <c r="D48" s="17" t="s">
        <v>40</v>
      </c>
      <c r="E48" s="18">
        <v>51.48</v>
      </c>
      <c r="F48" s="19">
        <f>C48*E48</f>
        <v>3706.56</v>
      </c>
      <c r="G48" s="19">
        <v>0</v>
      </c>
      <c r="H48" s="19">
        <f t="shared" ref="H48" si="41">C48*G48</f>
        <v>0</v>
      </c>
      <c r="I48" s="19">
        <f t="shared" ref="I48" si="42">F48+H48</f>
        <v>3706.56</v>
      </c>
      <c r="J48" s="17"/>
      <c r="L48" s="35"/>
      <c r="M48" s="35"/>
      <c r="Q48" s="35"/>
      <c r="R48" s="35"/>
      <c r="S48" s="35"/>
    </row>
    <row r="49" spans="1:19" x14ac:dyDescent="0.55000000000000004">
      <c r="A49" s="17"/>
      <c r="B49" s="15" t="s">
        <v>154</v>
      </c>
      <c r="C49" s="16">
        <v>136.02199999999999</v>
      </c>
      <c r="D49" s="17" t="s">
        <v>100</v>
      </c>
      <c r="E49" s="18">
        <v>33</v>
      </c>
      <c r="F49" s="19">
        <f t="shared" ref="F49:F50" si="43">C49*E49</f>
        <v>4488.7259999999997</v>
      </c>
      <c r="G49" s="19">
        <v>38</v>
      </c>
      <c r="H49" s="19">
        <f t="shared" ref="H49:H50" si="44">C49*G49</f>
        <v>5168.8359999999993</v>
      </c>
      <c r="I49" s="19">
        <f t="shared" ref="I49:I50" si="45">F49+H49</f>
        <v>9657.5619999999981</v>
      </c>
      <c r="J49" s="23"/>
      <c r="L49" s="34">
        <f>SUM(I43)</f>
        <v>60128.639999999999</v>
      </c>
      <c r="M49" s="34">
        <f>SUM(L49:L49)</f>
        <v>60128.639999999999</v>
      </c>
      <c r="Q49" s="35" t="s">
        <v>137</v>
      </c>
      <c r="R49" s="35">
        <f>(R43*0.25)+(R44*0.3)+(R45*0.35)+(R46*0.37)</f>
        <v>136.02199999999999</v>
      </c>
      <c r="S49" s="35" t="s">
        <v>138</v>
      </c>
    </row>
    <row r="50" spans="1:19" x14ac:dyDescent="0.55000000000000004">
      <c r="A50" s="31"/>
      <c r="B50" s="24" t="s">
        <v>139</v>
      </c>
      <c r="C50" s="16">
        <v>313.5</v>
      </c>
      <c r="D50" s="17" t="s">
        <v>100</v>
      </c>
      <c r="E50" s="18">
        <v>290</v>
      </c>
      <c r="F50" s="19">
        <f t="shared" si="43"/>
        <v>90915</v>
      </c>
      <c r="G50" s="19">
        <v>45</v>
      </c>
      <c r="H50" s="19">
        <f t="shared" si="44"/>
        <v>14107.5</v>
      </c>
      <c r="I50" s="19">
        <f t="shared" si="45"/>
        <v>105022.5</v>
      </c>
      <c r="J50" s="19"/>
    </row>
    <row r="51" spans="1:19" x14ac:dyDescent="0.55000000000000004">
      <c r="A51" s="25"/>
      <c r="B51" s="26"/>
      <c r="C51" s="27"/>
      <c r="D51" s="25"/>
      <c r="E51" s="41"/>
      <c r="F51" s="28"/>
      <c r="G51" s="28"/>
      <c r="H51" s="28"/>
      <c r="I51" s="28"/>
      <c r="J51" s="28"/>
      <c r="L51" s="22"/>
    </row>
    <row r="52" spans="1:19" x14ac:dyDescent="0.55000000000000004">
      <c r="A52" s="42"/>
      <c r="B52" s="65" t="s">
        <v>148</v>
      </c>
      <c r="C52" s="66"/>
      <c r="D52" s="67"/>
      <c r="E52" s="68"/>
      <c r="F52" s="69">
        <f>SUM(F11:F51)</f>
        <v>409559.38024272642</v>
      </c>
      <c r="G52" s="69"/>
      <c r="H52" s="69">
        <f>SUM(H11:H51)</f>
        <v>126476.41687407998</v>
      </c>
      <c r="I52" s="69">
        <f>SUM(I11:I51)</f>
        <v>536035.79711680626</v>
      </c>
      <c r="J52" s="69"/>
    </row>
    <row r="53" spans="1:19" x14ac:dyDescent="0.55000000000000004">
      <c r="A53" s="134"/>
      <c r="B53" s="96"/>
      <c r="C53" s="119"/>
      <c r="D53" s="120"/>
      <c r="E53" s="119"/>
      <c r="F53" s="121"/>
      <c r="G53" s="121"/>
      <c r="H53" s="121"/>
      <c r="I53" s="121"/>
      <c r="J53" s="122"/>
    </row>
    <row r="54" spans="1:19" x14ac:dyDescent="0.55000000000000004">
      <c r="A54" s="130"/>
      <c r="B54" s="129"/>
      <c r="D54" s="118"/>
      <c r="E54" s="118"/>
      <c r="F54" s="22"/>
      <c r="G54" s="22"/>
      <c r="I54" s="22"/>
      <c r="J54" s="123"/>
    </row>
    <row r="55" spans="1:19" x14ac:dyDescent="0.55000000000000004">
      <c r="A55" s="135"/>
      <c r="B55" s="111"/>
      <c r="C55" s="111"/>
      <c r="D55" s="118"/>
      <c r="E55" s="111"/>
      <c r="F55" s="22"/>
      <c r="G55" s="22"/>
      <c r="H55" s="22"/>
      <c r="I55" s="22"/>
      <c r="J55" s="123"/>
    </row>
    <row r="56" spans="1:19" x14ac:dyDescent="0.55000000000000004">
      <c r="A56" s="130"/>
      <c r="B56" s="130"/>
      <c r="C56" s="130"/>
      <c r="D56" s="118"/>
      <c r="E56" s="130"/>
      <c r="F56" s="130"/>
      <c r="G56" s="131"/>
      <c r="H56" s="131"/>
      <c r="I56" s="131"/>
      <c r="J56" s="132"/>
    </row>
    <row r="57" spans="1:19" x14ac:dyDescent="0.55000000000000004">
      <c r="A57" s="130"/>
      <c r="B57" s="130"/>
      <c r="C57" s="130"/>
      <c r="D57" s="130"/>
      <c r="E57" s="130"/>
      <c r="F57" s="130"/>
      <c r="G57" s="130"/>
      <c r="H57" s="130"/>
      <c r="I57" s="130"/>
      <c r="J57" s="130"/>
    </row>
    <row r="59" spans="1:19" x14ac:dyDescent="0.55000000000000004">
      <c r="B59" s="130"/>
    </row>
    <row r="60" spans="1:19" x14ac:dyDescent="0.55000000000000004">
      <c r="B60" s="130"/>
    </row>
  </sheetData>
  <mergeCells count="6">
    <mergeCell ref="C1:F1"/>
    <mergeCell ref="B7:B8"/>
    <mergeCell ref="J7:J8"/>
    <mergeCell ref="C7:D7"/>
    <mergeCell ref="E7:F7"/>
    <mergeCell ref="G7:H7"/>
  </mergeCells>
  <phoneticPr fontId="2" type="noConversion"/>
  <pageMargins left="0.39370078740157499" right="0.15748031496063" top="0.39370078740157499" bottom="0.196850393700787" header="0.23622047244094499" footer="0.15748031496063"/>
  <pageSetup paperSize="9" scale="5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dc986c5-fc3b-4846-9a97-98559a28de8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0583C9C92F6C4E41803AD138CD713D97" ma:contentTypeVersion="13" ma:contentTypeDescription="สร้างเอกสารใหม่" ma:contentTypeScope="" ma:versionID="1a6fe1bb62849eb64b43b6071df0e0d1">
  <xsd:schema xmlns:xsd="http://www.w3.org/2001/XMLSchema" xmlns:xs="http://www.w3.org/2001/XMLSchema" xmlns:p="http://schemas.microsoft.com/office/2006/metadata/properties" xmlns:ns3="fdc986c5-fc3b-4846-9a97-98559a28de82" targetNamespace="http://schemas.microsoft.com/office/2006/metadata/properties" ma:root="true" ma:fieldsID="af19da78ae1b4015b3726b37d300ed0a" ns3:_="">
    <xsd:import namespace="fdc986c5-fc3b-4846-9a97-98559a28de8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earchProperties" minOccurs="0"/>
                <xsd:element ref="ns3:_activity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986c5-fc3b-4846-9a97-98559a28d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470EB0-D814-4B5B-9EDD-6AB26B9AE6D2}">
  <ds:schemaRefs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fdc986c5-fc3b-4846-9a97-98559a28de82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B2F542B-D1BE-46C5-8D13-0025E7524F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c986c5-fc3b-4846-9a97-98559a28de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3B4F9A-C5A7-4B1A-87BC-A0321481FE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Factor F</vt:lpstr>
      <vt:lpstr>ปร 6</vt:lpstr>
      <vt:lpstr>แบบ ปร.5 ก</vt:lpstr>
      <vt:lpstr>ปร.4 รวม</vt:lpstr>
      <vt:lpstr>โครงสร้าง</vt:lpstr>
      <vt:lpstr>โครงสร้าง!Print_Area</vt:lpstr>
      <vt:lpstr>'แบบ ปร.5 ก'!Print_Area</vt:lpstr>
      <vt:lpstr>'ปร 6'!Print_Area</vt:lpstr>
      <vt:lpstr>'ปร.4 รวม'!Print_Area</vt:lpstr>
      <vt:lpstr>โครงสร้าง!Print_Titles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</dc:creator>
  <cp:keywords/>
  <dc:description/>
  <cp:lastModifiedBy>ณัฐกานต์   สถิรภัทรกุล</cp:lastModifiedBy>
  <cp:revision/>
  <cp:lastPrinted>2025-09-11T04:11:51Z</cp:lastPrinted>
  <dcterms:created xsi:type="dcterms:W3CDTF">2001-12-31T18:56:12Z</dcterms:created>
  <dcterms:modified xsi:type="dcterms:W3CDTF">2025-10-07T08:19:43Z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0x0101000583C9C92F6C4E41803AD138CD713D97</vt:lpwstr>
  </property>
</Properties>
</file>